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6" i="1" l="1"/>
  <c r="H52" i="1" l="1"/>
  <c r="H121" i="1" l="1"/>
  <c r="G121" i="1" s="1"/>
  <c r="H120" i="1"/>
  <c r="G120" i="1" s="1"/>
  <c r="F120" i="1" s="1"/>
  <c r="H119" i="1"/>
  <c r="G119" i="1" s="1"/>
  <c r="F119" i="1" s="1"/>
  <c r="H118" i="1"/>
  <c r="G118" i="1" s="1"/>
  <c r="F118" i="1" s="1"/>
  <c r="H117" i="1"/>
  <c r="G117" i="1" s="1"/>
  <c r="F117" i="1" s="1"/>
  <c r="H116" i="1"/>
  <c r="G116" i="1" s="1"/>
  <c r="F116" i="1" s="1"/>
  <c r="H115" i="1"/>
  <c r="G115" i="1" s="1"/>
  <c r="H114" i="1"/>
  <c r="G114" i="1" s="1"/>
  <c r="F114" i="1" s="1"/>
  <c r="H113" i="1"/>
  <c r="G113" i="1" s="1"/>
  <c r="F113" i="1" s="1"/>
  <c r="H112" i="1"/>
  <c r="G112" i="1" s="1"/>
  <c r="F112" i="1" s="1"/>
  <c r="H111" i="1"/>
  <c r="G111" i="1" s="1"/>
  <c r="F111" i="1" s="1"/>
  <c r="H110" i="1"/>
  <c r="G110" i="1" s="1"/>
  <c r="F110" i="1" s="1"/>
  <c r="H109" i="1"/>
  <c r="H108" i="1"/>
  <c r="G108" i="1" s="1"/>
  <c r="H107" i="1"/>
  <c r="G107" i="1" s="1"/>
  <c r="F107" i="1" s="1"/>
  <c r="H106" i="1"/>
  <c r="G106" i="1" s="1"/>
  <c r="F106" i="1" s="1"/>
  <c r="H105" i="1"/>
  <c r="G105" i="1" s="1"/>
  <c r="F105" i="1" s="1"/>
  <c r="H104" i="1"/>
  <c r="G104" i="1" s="1"/>
  <c r="F104" i="1" s="1"/>
  <c r="H103" i="1"/>
  <c r="G103" i="1" s="1"/>
  <c r="F103" i="1" s="1"/>
  <c r="H102" i="1"/>
  <c r="G102" i="1" s="1"/>
  <c r="H101" i="1"/>
  <c r="G101" i="1" s="1"/>
  <c r="F101" i="1" s="1"/>
  <c r="H100" i="1"/>
  <c r="G100" i="1" s="1"/>
  <c r="F100" i="1" s="1"/>
  <c r="H99" i="1"/>
  <c r="G99" i="1" s="1"/>
  <c r="F99" i="1" s="1"/>
  <c r="H98" i="1"/>
  <c r="G98" i="1" s="1"/>
  <c r="F98" i="1" s="1"/>
  <c r="H97" i="1"/>
  <c r="G97" i="1" s="1"/>
  <c r="F97" i="1" s="1"/>
  <c r="H96" i="1"/>
  <c r="G96" i="1"/>
  <c r="H95" i="1"/>
  <c r="G95" i="1" s="1"/>
  <c r="F95" i="1" s="1"/>
  <c r="H94" i="1"/>
  <c r="G94" i="1" s="1"/>
  <c r="F94" i="1" s="1"/>
  <c r="H93" i="1"/>
  <c r="G93" i="1" s="1"/>
  <c r="F93" i="1" s="1"/>
  <c r="H92" i="1"/>
  <c r="G92" i="1" s="1"/>
  <c r="F92" i="1" s="1"/>
  <c r="H91" i="1"/>
  <c r="G91" i="1" s="1"/>
  <c r="F91" i="1" s="1"/>
  <c r="H90" i="1"/>
  <c r="G90" i="1" s="1"/>
  <c r="H89" i="1"/>
  <c r="G89" i="1" s="1"/>
  <c r="F89" i="1" s="1"/>
  <c r="H88" i="1"/>
  <c r="G88" i="1" s="1"/>
  <c r="F88" i="1" s="1"/>
  <c r="H87" i="1"/>
  <c r="G87" i="1" s="1"/>
  <c r="F87" i="1" s="1"/>
  <c r="H86" i="1"/>
  <c r="G86" i="1" s="1"/>
  <c r="F86" i="1" s="1"/>
  <c r="H85" i="1"/>
  <c r="G85" i="1" s="1"/>
  <c r="F85" i="1" s="1"/>
  <c r="H84" i="1"/>
  <c r="G84" i="1" s="1"/>
  <c r="H83" i="1"/>
  <c r="G83" i="1" s="1"/>
  <c r="F83" i="1" s="1"/>
  <c r="H82" i="1"/>
  <c r="G82" i="1" s="1"/>
  <c r="F82" i="1" s="1"/>
  <c r="H81" i="1"/>
  <c r="G81" i="1" s="1"/>
  <c r="F81" i="1" s="1"/>
  <c r="H80" i="1"/>
  <c r="G80" i="1" s="1"/>
  <c r="F80" i="1" s="1"/>
  <c r="H79" i="1"/>
  <c r="G79" i="1" s="1"/>
  <c r="F79" i="1" s="1"/>
  <c r="H78" i="1"/>
  <c r="G78" i="1" s="1"/>
  <c r="H77" i="1"/>
  <c r="G77" i="1" s="1"/>
  <c r="F77" i="1" s="1"/>
  <c r="H76" i="1"/>
  <c r="G76" i="1" s="1"/>
  <c r="F76" i="1" s="1"/>
  <c r="H75" i="1"/>
  <c r="G75" i="1" s="1"/>
  <c r="F75" i="1" s="1"/>
  <c r="H74" i="1"/>
  <c r="G74" i="1" s="1"/>
  <c r="F74" i="1" s="1"/>
  <c r="H73" i="1"/>
  <c r="G73" i="1" s="1"/>
  <c r="F73" i="1" s="1"/>
  <c r="H71" i="1"/>
  <c r="G71" i="1" s="1"/>
  <c r="H70" i="1"/>
  <c r="G70" i="1" s="1"/>
  <c r="F70" i="1" s="1"/>
  <c r="H69" i="1"/>
  <c r="G69" i="1" s="1"/>
  <c r="F69" i="1" s="1"/>
  <c r="H68" i="1"/>
  <c r="G68" i="1" s="1"/>
  <c r="F68" i="1" s="1"/>
  <c r="H67" i="1"/>
  <c r="G67" i="1" s="1"/>
  <c r="F67" i="1" s="1"/>
  <c r="H66" i="1"/>
  <c r="G66" i="1" s="1"/>
  <c r="F66" i="1" s="1"/>
  <c r="H65" i="1"/>
  <c r="G65" i="1" s="1"/>
  <c r="H64" i="1"/>
  <c r="G64" i="1" s="1"/>
  <c r="F64" i="1" s="1"/>
  <c r="H63" i="1"/>
  <c r="G63" i="1" s="1"/>
  <c r="F63" i="1" s="1"/>
  <c r="H62" i="1"/>
  <c r="G62" i="1" s="1"/>
  <c r="F62" i="1" s="1"/>
  <c r="H61" i="1"/>
  <c r="G61" i="1" s="1"/>
  <c r="F61" i="1" s="1"/>
  <c r="H60" i="1"/>
  <c r="G60" i="1" s="1"/>
  <c r="F60" i="1" s="1"/>
  <c r="H58" i="1"/>
  <c r="G58" i="1" s="1"/>
  <c r="H57" i="1"/>
  <c r="G57" i="1" s="1"/>
  <c r="F57" i="1" s="1"/>
  <c r="G56" i="1"/>
  <c r="F56" i="1" s="1"/>
  <c r="H54" i="1"/>
  <c r="G54" i="1" s="1"/>
  <c r="H53" i="1"/>
  <c r="G53" i="1" s="1"/>
  <c r="F53" i="1" s="1"/>
  <c r="G52" i="1"/>
  <c r="F52" i="1" s="1"/>
  <c r="H51" i="1"/>
  <c r="G51" i="1" s="1"/>
  <c r="F51" i="1" s="1"/>
  <c r="H50" i="1"/>
  <c r="G50" i="1" s="1"/>
  <c r="F50" i="1" s="1"/>
  <c r="H48" i="1"/>
  <c r="G48" i="1" s="1"/>
  <c r="H47" i="1"/>
  <c r="G47" i="1" s="1"/>
  <c r="F47" i="1" s="1"/>
  <c r="H46" i="1"/>
  <c r="G46" i="1" s="1"/>
  <c r="F46" i="1" s="1"/>
  <c r="G44" i="1"/>
  <c r="F44" i="1" s="1"/>
  <c r="G43" i="1"/>
  <c r="F43" i="1" s="1"/>
  <c r="G42" i="1"/>
  <c r="F42" i="1" s="1"/>
  <c r="G41" i="1"/>
  <c r="F41" i="1" s="1"/>
  <c r="G39" i="1"/>
  <c r="F39" i="1" s="1"/>
  <c r="G38" i="1"/>
  <c r="F38" i="1" s="1"/>
  <c r="G37" i="1"/>
  <c r="F37" i="1" s="1"/>
  <c r="G36" i="1"/>
  <c r="F36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</calcChain>
</file>

<file path=xl/sharedStrings.xml><?xml version="1.0" encoding="utf-8"?>
<sst xmlns="http://schemas.openxmlformats.org/spreadsheetml/2006/main" count="582" uniqueCount="84">
  <si>
    <t>Ввод</t>
  </si>
  <si>
    <t>Пиломатериал естественной влажности</t>
  </si>
  <si>
    <t>Наименование</t>
  </si>
  <si>
    <t>Толщина</t>
  </si>
  <si>
    <t>Ширина</t>
  </si>
  <si>
    <t>Длинна</t>
  </si>
  <si>
    <t>Сорт</t>
  </si>
  <si>
    <t xml:space="preserve">Цена за м3 </t>
  </si>
  <si>
    <t>цена за м3</t>
  </si>
  <si>
    <t>НОВИНКА!!!   МИНИБРУС!!!</t>
  </si>
  <si>
    <t>МИНИБРУС</t>
  </si>
  <si>
    <t>45мм</t>
  </si>
  <si>
    <t>145мм</t>
  </si>
  <si>
    <t>6м</t>
  </si>
  <si>
    <t>Доска</t>
  </si>
  <si>
    <t>25мм</t>
  </si>
  <si>
    <t>100/130/150/200мм</t>
  </si>
  <si>
    <t>1</t>
  </si>
  <si>
    <t>2</t>
  </si>
  <si>
    <t>3</t>
  </si>
  <si>
    <t>32-50мм</t>
  </si>
  <si>
    <t>Брус</t>
  </si>
  <si>
    <t>100мм</t>
  </si>
  <si>
    <t>100/150/200мм</t>
  </si>
  <si>
    <t>150мм</t>
  </si>
  <si>
    <t>100/120/150/200мм</t>
  </si>
  <si>
    <t>Пиломатериал сухой и калиброванный</t>
  </si>
  <si>
    <t>1/2</t>
  </si>
  <si>
    <t>Доска сухая</t>
  </si>
  <si>
    <t>25/40/50</t>
  </si>
  <si>
    <t>100/130/150/200</t>
  </si>
  <si>
    <t>Доска сухая калибров-я с 4х сторон</t>
  </si>
  <si>
    <t>Рейка Брусок</t>
  </si>
  <si>
    <t>Цена за м/п руб</t>
  </si>
  <si>
    <t>ест.влаж</t>
  </si>
  <si>
    <t>сухой</t>
  </si>
  <si>
    <t>Рейка</t>
  </si>
  <si>
    <t>40мм</t>
  </si>
  <si>
    <t>2-6м</t>
  </si>
  <si>
    <t>50мм</t>
  </si>
  <si>
    <t>Брусок</t>
  </si>
  <si>
    <t>Строганные изделия</t>
  </si>
  <si>
    <t>Цена  руб</t>
  </si>
  <si>
    <t>толщина</t>
  </si>
  <si>
    <t>ширина</t>
  </si>
  <si>
    <t>длинна</t>
  </si>
  <si>
    <t>за шт</t>
  </si>
  <si>
    <t>за м.п</t>
  </si>
  <si>
    <t>Брусок строганный</t>
  </si>
  <si>
    <t>2м</t>
  </si>
  <si>
    <t>3м</t>
  </si>
  <si>
    <t>Рейка строганная</t>
  </si>
  <si>
    <t>Евровагонка</t>
  </si>
  <si>
    <t>за м2</t>
  </si>
  <si>
    <t>за м3</t>
  </si>
  <si>
    <t>12,5мм</t>
  </si>
  <si>
    <t>96мм</t>
  </si>
  <si>
    <t>АВ</t>
  </si>
  <si>
    <t>ВС</t>
  </si>
  <si>
    <t xml:space="preserve">С </t>
  </si>
  <si>
    <t>----</t>
  </si>
  <si>
    <t>Имитация бруса</t>
  </si>
  <si>
    <t>16мм</t>
  </si>
  <si>
    <t>140мм</t>
  </si>
  <si>
    <t>20мм</t>
  </si>
  <si>
    <t>125,140,190мм</t>
  </si>
  <si>
    <t>С</t>
  </si>
  <si>
    <t>Планкен</t>
  </si>
  <si>
    <t>-----</t>
  </si>
  <si>
    <t>Террасная доска</t>
  </si>
  <si>
    <t>36мм</t>
  </si>
  <si>
    <t>125мм</t>
  </si>
  <si>
    <t>5м</t>
  </si>
  <si>
    <t>4м</t>
  </si>
  <si>
    <t xml:space="preserve">Доска пола </t>
  </si>
  <si>
    <t>28мм</t>
  </si>
  <si>
    <t>120мм</t>
  </si>
  <si>
    <t>Блокхаус</t>
  </si>
  <si>
    <t>---</t>
  </si>
  <si>
    <t>При заказе от 3 м3 скидка!</t>
  </si>
  <si>
    <r>
      <rPr>
        <b/>
        <sz val="10"/>
        <color theme="1"/>
        <rFont val="Calibri"/>
        <family val="2"/>
        <scheme val="minor"/>
      </rPr>
      <t>ЦЕНЫ</t>
    </r>
    <r>
      <rPr>
        <sz val="10"/>
        <color theme="1"/>
        <rFont val="Calibri"/>
        <family val="2"/>
        <scheme val="minor"/>
      </rPr>
      <t xml:space="preserve"> указаны за наличный расчет, при оплате картой +3%. При оплате по безналичному расчету +8%.</t>
    </r>
  </si>
  <si>
    <t>20/45</t>
  </si>
  <si>
    <t>95/145/190</t>
  </si>
  <si>
    <r>
      <rPr>
        <b/>
        <i/>
        <sz val="14"/>
        <color theme="1"/>
        <rFont val="Calibri"/>
        <family val="2"/>
        <charset val="204"/>
        <scheme val="minor"/>
      </rPr>
      <t xml:space="preserve"> " РЕГИОН ЛЕС"    ПИЛОМАТЕРИАЛЫ И СТРОГАННЫЙ ПОГОНАЖ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 xml:space="preserve">
                           г. Череповец, Архангельская, д. 47, база«Северный Мост»
                        тел. (8202) 60-99-88, 61-69-69   (пн.-пят. 9.00-17.00 часов)                                                                                                                                                      почта:  timberwood2013@mail.ru    сайт:  regionles35.ru</t>
    </r>
    <r>
      <rPr>
        <sz val="11"/>
        <color theme="1"/>
        <rFont val="Calibri"/>
        <family val="2"/>
        <charset val="204"/>
        <scheme val="minor"/>
      </rPr>
      <t xml:space="preserve">
     </t>
    </r>
    <r>
      <rPr>
        <b/>
        <sz val="14"/>
        <color theme="1"/>
        <rFont val="Calibri"/>
        <family val="2"/>
        <charset val="204"/>
        <scheme val="minor"/>
      </rPr>
      <t>ПРАЙС-ЛИСТ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</si>
</sst>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0" fillId="0" borderId="3" xfId="0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0" fillId="4" borderId="0" xfId="0" applyFill="1"/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5" fillId="0" borderId="0" xfId="0" applyFont="1"/>
    <xf numFmtId="0" fontId="7" fillId="0" borderId="0" xfId="0" applyFont="1"/>
    <xf numFmtId="0" fontId="0" fillId="4" borderId="2" xfId="0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/>
    <xf numFmtId="0" fontId="8" fillId="4" borderId="2" xfId="0" applyFont="1" applyFill="1" applyBorder="1"/>
    <xf numFmtId="1" fontId="8" fillId="4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2" borderId="2" xfId="0" applyFont="1" applyFill="1" applyBorder="1"/>
    <xf numFmtId="0" fontId="8" fillId="0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0" borderId="2" xfId="0" applyFont="1" applyFill="1" applyBorder="1"/>
    <xf numFmtId="1" fontId="8" fillId="4" borderId="2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0" borderId="0" xfId="0" applyFont="1"/>
    <xf numFmtId="0" fontId="8" fillId="4" borderId="0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abSelected="1" workbookViewId="0">
      <selection sqref="A1:H1"/>
    </sheetView>
  </sheetViews>
  <sheetFormatPr defaultRowHeight="15" x14ac:dyDescent="0.25"/>
  <cols>
    <col min="1" max="1" width="23.42578125" customWidth="1"/>
    <col min="3" max="3" width="13.7109375" customWidth="1"/>
    <col min="7" max="9" width="5.7109375" customWidth="1"/>
    <col min="10" max="10" width="5.7109375" hidden="1" customWidth="1"/>
    <col min="11" max="11" width="5.7109375" customWidth="1"/>
    <col min="12" max="12" width="10.7109375" customWidth="1"/>
    <col min="13" max="15" width="5.7109375" customWidth="1"/>
  </cols>
  <sheetData>
    <row r="1" spans="1:10" ht="97.5" customHeight="1" x14ac:dyDescent="0.3">
      <c r="A1" s="49" t="s">
        <v>83</v>
      </c>
      <c r="B1" s="43"/>
      <c r="C1" s="43"/>
      <c r="D1" s="43"/>
      <c r="E1" s="43"/>
      <c r="F1" s="43"/>
      <c r="G1" s="43"/>
      <c r="H1" s="43"/>
      <c r="J1" s="1" t="s">
        <v>0</v>
      </c>
    </row>
    <row r="2" spans="1:10" ht="12.95" customHeight="1" x14ac:dyDescent="0.3">
      <c r="A2" s="44" t="s">
        <v>1</v>
      </c>
      <c r="B2" s="44"/>
      <c r="C2" s="44"/>
      <c r="D2" s="44"/>
      <c r="E2" s="44"/>
      <c r="F2" s="44"/>
      <c r="G2" s="44"/>
      <c r="H2" s="44"/>
    </row>
    <row r="3" spans="1:10" ht="12.95" customHeight="1" x14ac:dyDescent="0.25">
      <c r="A3" s="17" t="s">
        <v>2</v>
      </c>
      <c r="B3" s="17" t="s">
        <v>3</v>
      </c>
      <c r="C3" s="45" t="s">
        <v>4</v>
      </c>
      <c r="D3" s="45"/>
      <c r="E3" s="17" t="s">
        <v>5</v>
      </c>
      <c r="F3" s="17" t="s">
        <v>6</v>
      </c>
      <c r="G3" s="45" t="s">
        <v>7</v>
      </c>
      <c r="H3" s="45"/>
      <c r="J3" s="2" t="s">
        <v>8</v>
      </c>
    </row>
    <row r="4" spans="1:10" ht="12.95" customHeight="1" x14ac:dyDescent="0.25">
      <c r="A4" s="46" t="s">
        <v>9</v>
      </c>
      <c r="B4" s="47"/>
      <c r="C4" s="47"/>
      <c r="D4" s="47"/>
      <c r="E4" s="47"/>
      <c r="F4" s="47"/>
      <c r="G4" s="47"/>
      <c r="H4" s="48"/>
      <c r="J4" s="2"/>
    </row>
    <row r="5" spans="1:10" ht="12.95" customHeight="1" x14ac:dyDescent="0.25">
      <c r="A5" s="3" t="s">
        <v>10</v>
      </c>
      <c r="B5" s="3" t="s">
        <v>11</v>
      </c>
      <c r="C5" s="4" t="s">
        <v>12</v>
      </c>
      <c r="D5" s="5"/>
      <c r="E5" s="3" t="s">
        <v>13</v>
      </c>
      <c r="F5" s="3">
        <v>1</v>
      </c>
      <c r="G5" s="3">
        <v>35000</v>
      </c>
      <c r="H5" s="6"/>
      <c r="J5" s="2"/>
    </row>
    <row r="6" spans="1:10" ht="12.95" customHeight="1" x14ac:dyDescent="0.25">
      <c r="A6" s="22" t="s">
        <v>14</v>
      </c>
      <c r="B6" s="23" t="s">
        <v>15</v>
      </c>
      <c r="C6" s="42" t="s">
        <v>16</v>
      </c>
      <c r="D6" s="42"/>
      <c r="E6" s="23" t="s">
        <v>13</v>
      </c>
      <c r="F6" s="24" t="s">
        <v>17</v>
      </c>
      <c r="G6" s="23">
        <v>19500</v>
      </c>
      <c r="H6" s="23"/>
      <c r="J6" s="7">
        <v>12000</v>
      </c>
    </row>
    <row r="7" spans="1:10" ht="12.95" customHeight="1" x14ac:dyDescent="0.25">
      <c r="A7" s="22" t="s">
        <v>14</v>
      </c>
      <c r="B7" s="23" t="s">
        <v>15</v>
      </c>
      <c r="C7" s="42" t="s">
        <v>16</v>
      </c>
      <c r="D7" s="42"/>
      <c r="E7" s="23" t="s">
        <v>13</v>
      </c>
      <c r="F7" s="24" t="s">
        <v>18</v>
      </c>
      <c r="G7" s="23">
        <v>14500</v>
      </c>
      <c r="H7" s="23"/>
      <c r="J7" s="8">
        <v>13000</v>
      </c>
    </row>
    <row r="8" spans="1:10" ht="12.95" customHeight="1" x14ac:dyDescent="0.25">
      <c r="A8" s="22" t="s">
        <v>14</v>
      </c>
      <c r="B8" s="23" t="s">
        <v>15</v>
      </c>
      <c r="C8" s="42" t="s">
        <v>16</v>
      </c>
      <c r="D8" s="42"/>
      <c r="E8" s="23" t="s">
        <v>13</v>
      </c>
      <c r="F8" s="24" t="s">
        <v>19</v>
      </c>
      <c r="G8" s="23">
        <v>8500</v>
      </c>
      <c r="H8" s="23"/>
      <c r="J8" s="8">
        <v>8000</v>
      </c>
    </row>
    <row r="9" spans="1:10" ht="12.95" customHeight="1" x14ac:dyDescent="0.25">
      <c r="A9" s="22" t="s">
        <v>14</v>
      </c>
      <c r="B9" s="23" t="s">
        <v>20</v>
      </c>
      <c r="C9" s="42" t="s">
        <v>16</v>
      </c>
      <c r="D9" s="42"/>
      <c r="E9" s="23" t="s">
        <v>13</v>
      </c>
      <c r="F9" s="24" t="s">
        <v>17</v>
      </c>
      <c r="G9" s="23">
        <v>19500</v>
      </c>
      <c r="H9" s="23"/>
      <c r="J9" s="8">
        <v>18500</v>
      </c>
    </row>
    <row r="10" spans="1:10" ht="12.95" customHeight="1" x14ac:dyDescent="0.25">
      <c r="A10" s="22" t="s">
        <v>14</v>
      </c>
      <c r="B10" s="23" t="s">
        <v>20</v>
      </c>
      <c r="C10" s="42" t="s">
        <v>16</v>
      </c>
      <c r="D10" s="42"/>
      <c r="E10" s="23" t="s">
        <v>13</v>
      </c>
      <c r="F10" s="24" t="s">
        <v>18</v>
      </c>
      <c r="G10" s="23">
        <v>15500</v>
      </c>
      <c r="H10" s="23"/>
      <c r="J10" s="8">
        <v>15000</v>
      </c>
    </row>
    <row r="11" spans="1:10" ht="12.95" customHeight="1" x14ac:dyDescent="0.25">
      <c r="A11" s="22" t="s">
        <v>14</v>
      </c>
      <c r="B11" s="23" t="s">
        <v>20</v>
      </c>
      <c r="C11" s="42" t="s">
        <v>16</v>
      </c>
      <c r="D11" s="42"/>
      <c r="E11" s="23" t="s">
        <v>13</v>
      </c>
      <c r="F11" s="24" t="s">
        <v>19</v>
      </c>
      <c r="G11" s="23">
        <v>9000</v>
      </c>
      <c r="H11" s="23"/>
      <c r="J11" s="8">
        <v>10000</v>
      </c>
    </row>
    <row r="12" spans="1:10" ht="12.95" customHeight="1" x14ac:dyDescent="0.25">
      <c r="A12" s="22" t="s">
        <v>21</v>
      </c>
      <c r="B12" s="23" t="s">
        <v>22</v>
      </c>
      <c r="C12" s="42" t="s">
        <v>23</v>
      </c>
      <c r="D12" s="42"/>
      <c r="E12" s="23" t="s">
        <v>13</v>
      </c>
      <c r="F12" s="23">
        <v>1</v>
      </c>
      <c r="G12" s="23">
        <v>19500</v>
      </c>
      <c r="H12" s="23"/>
      <c r="J12" s="8">
        <v>18500</v>
      </c>
    </row>
    <row r="13" spans="1:10" ht="12.95" customHeight="1" x14ac:dyDescent="0.25">
      <c r="A13" s="22" t="s">
        <v>21</v>
      </c>
      <c r="B13" s="23" t="s">
        <v>22</v>
      </c>
      <c r="C13" s="42" t="s">
        <v>23</v>
      </c>
      <c r="D13" s="42"/>
      <c r="E13" s="23" t="s">
        <v>13</v>
      </c>
      <c r="F13" s="23">
        <v>2</v>
      </c>
      <c r="G13" s="23">
        <v>15500</v>
      </c>
      <c r="H13" s="23"/>
      <c r="J13" s="8">
        <v>15000</v>
      </c>
    </row>
    <row r="14" spans="1:10" ht="12.95" customHeight="1" x14ac:dyDescent="0.25">
      <c r="A14" s="22" t="s">
        <v>21</v>
      </c>
      <c r="B14" s="23" t="s">
        <v>22</v>
      </c>
      <c r="C14" s="42" t="s">
        <v>23</v>
      </c>
      <c r="D14" s="42"/>
      <c r="E14" s="23" t="s">
        <v>13</v>
      </c>
      <c r="F14" s="23">
        <v>3</v>
      </c>
      <c r="G14" s="23">
        <v>9000</v>
      </c>
      <c r="H14" s="23"/>
      <c r="J14" s="8">
        <v>10000</v>
      </c>
    </row>
    <row r="15" spans="1:10" ht="12.95" customHeight="1" x14ac:dyDescent="0.25">
      <c r="A15" s="22" t="s">
        <v>21</v>
      </c>
      <c r="B15" s="23" t="s">
        <v>24</v>
      </c>
      <c r="C15" s="42" t="s">
        <v>25</v>
      </c>
      <c r="D15" s="42"/>
      <c r="E15" s="23" t="s">
        <v>13</v>
      </c>
      <c r="F15" s="23">
        <v>1</v>
      </c>
      <c r="G15" s="23">
        <v>19500</v>
      </c>
      <c r="H15" s="23"/>
      <c r="J15" s="8">
        <v>18500</v>
      </c>
    </row>
    <row r="16" spans="1:10" ht="12.95" customHeight="1" x14ac:dyDescent="0.25">
      <c r="A16" s="22" t="s">
        <v>21</v>
      </c>
      <c r="B16" s="23" t="s">
        <v>24</v>
      </c>
      <c r="C16" s="42" t="s">
        <v>25</v>
      </c>
      <c r="D16" s="42"/>
      <c r="E16" s="23" t="s">
        <v>13</v>
      </c>
      <c r="F16" s="23">
        <v>2</v>
      </c>
      <c r="G16" s="23">
        <v>14500</v>
      </c>
      <c r="H16" s="23"/>
      <c r="J16" s="8">
        <v>15000</v>
      </c>
    </row>
    <row r="17" spans="1:10" ht="12.95" customHeight="1" x14ac:dyDescent="0.25">
      <c r="A17" s="22" t="s">
        <v>21</v>
      </c>
      <c r="B17" s="23" t="s">
        <v>24</v>
      </c>
      <c r="C17" s="42" t="s">
        <v>25</v>
      </c>
      <c r="D17" s="42"/>
      <c r="E17" s="23" t="s">
        <v>13</v>
      </c>
      <c r="F17" s="23">
        <v>3</v>
      </c>
      <c r="G17" s="23">
        <v>9000</v>
      </c>
      <c r="H17" s="23"/>
      <c r="J17" s="8">
        <v>10000</v>
      </c>
    </row>
    <row r="18" spans="1:10" ht="12.95" customHeight="1" x14ac:dyDescent="0.25">
      <c r="A18" s="40" t="s">
        <v>26</v>
      </c>
      <c r="B18" s="40"/>
      <c r="C18" s="40"/>
      <c r="D18" s="40"/>
      <c r="E18" s="40"/>
      <c r="F18" s="40"/>
      <c r="G18" s="41" t="s">
        <v>7</v>
      </c>
      <c r="H18" s="41"/>
      <c r="J18" s="9"/>
    </row>
    <row r="19" spans="1:10" ht="12.95" customHeight="1" x14ac:dyDescent="0.25">
      <c r="A19" s="25"/>
      <c r="B19" s="25" t="s">
        <v>3</v>
      </c>
      <c r="C19" s="41" t="s">
        <v>4</v>
      </c>
      <c r="D19" s="41"/>
      <c r="E19" s="25" t="s">
        <v>5</v>
      </c>
      <c r="F19" s="25" t="s">
        <v>6</v>
      </c>
      <c r="G19" s="25"/>
      <c r="H19" s="26"/>
      <c r="J19" s="9"/>
    </row>
    <row r="20" spans="1:10" ht="12.95" customHeight="1" x14ac:dyDescent="0.25">
      <c r="A20" s="22" t="s">
        <v>28</v>
      </c>
      <c r="B20" s="23" t="s">
        <v>29</v>
      </c>
      <c r="C20" s="42" t="s">
        <v>30</v>
      </c>
      <c r="D20" s="42"/>
      <c r="E20" s="23" t="s">
        <v>13</v>
      </c>
      <c r="F20" s="23">
        <v>1</v>
      </c>
      <c r="G20" s="23">
        <v>25500</v>
      </c>
      <c r="H20" s="27"/>
      <c r="J20" s="10"/>
    </row>
    <row r="21" spans="1:10" ht="12.95" customHeight="1" x14ac:dyDescent="0.25">
      <c r="A21" s="22" t="s">
        <v>31</v>
      </c>
      <c r="B21" s="23" t="s">
        <v>81</v>
      </c>
      <c r="C21" s="42" t="s">
        <v>82</v>
      </c>
      <c r="D21" s="42"/>
      <c r="E21" s="23" t="s">
        <v>13</v>
      </c>
      <c r="F21" s="24" t="s">
        <v>27</v>
      </c>
      <c r="G21" s="23">
        <v>32500</v>
      </c>
      <c r="H21" s="27"/>
      <c r="J21" s="10"/>
    </row>
    <row r="22" spans="1:10" ht="12.95" customHeight="1" x14ac:dyDescent="0.25">
      <c r="A22" s="40" t="s">
        <v>32</v>
      </c>
      <c r="B22" s="40"/>
      <c r="C22" s="40"/>
      <c r="D22" s="40"/>
      <c r="E22" s="40"/>
      <c r="F22" s="41" t="s">
        <v>33</v>
      </c>
      <c r="G22" s="41"/>
      <c r="H22" s="41"/>
      <c r="J22" s="9"/>
    </row>
    <row r="23" spans="1:10" ht="12.95" customHeight="1" x14ac:dyDescent="0.25">
      <c r="A23" s="25"/>
      <c r="B23" s="25" t="s">
        <v>3</v>
      </c>
      <c r="C23" s="26" t="s">
        <v>4</v>
      </c>
      <c r="D23" s="25" t="s">
        <v>5</v>
      </c>
      <c r="E23" s="25" t="s">
        <v>6</v>
      </c>
      <c r="F23" s="25"/>
      <c r="G23" s="25" t="s">
        <v>34</v>
      </c>
      <c r="H23" s="25" t="s">
        <v>35</v>
      </c>
      <c r="J23" s="11"/>
    </row>
    <row r="24" spans="1:10" ht="12.95" customHeight="1" x14ac:dyDescent="0.25">
      <c r="A24" s="22" t="s">
        <v>36</v>
      </c>
      <c r="B24" s="23" t="s">
        <v>15</v>
      </c>
      <c r="C24" s="27" t="s">
        <v>37</v>
      </c>
      <c r="D24" s="23" t="s">
        <v>38</v>
      </c>
      <c r="E24" s="23">
        <v>1</v>
      </c>
      <c r="F24" s="23"/>
      <c r="G24" s="28">
        <f>J24/(1/0.025/0.04)</f>
        <v>23.7</v>
      </c>
      <c r="H24" s="28">
        <f>G24+G24*15%</f>
        <v>27.254999999999999</v>
      </c>
      <c r="J24" s="8">
        <v>23700</v>
      </c>
    </row>
    <row r="25" spans="1:10" ht="12.95" customHeight="1" x14ac:dyDescent="0.25">
      <c r="A25" s="22" t="s">
        <v>36</v>
      </c>
      <c r="B25" s="23" t="s">
        <v>15</v>
      </c>
      <c r="C25" s="27" t="s">
        <v>37</v>
      </c>
      <c r="D25" s="23" t="s">
        <v>38</v>
      </c>
      <c r="E25" s="23">
        <v>2</v>
      </c>
      <c r="F25" s="23"/>
      <c r="G25" s="28">
        <f>J25/(1/0.025/0.04)</f>
        <v>18</v>
      </c>
      <c r="H25" s="28">
        <f t="shared" ref="H25:H33" si="0">G25+G25*15%</f>
        <v>20.7</v>
      </c>
      <c r="J25" s="8">
        <v>18000</v>
      </c>
    </row>
    <row r="26" spans="1:10" ht="12.95" customHeight="1" x14ac:dyDescent="0.25">
      <c r="A26" s="22" t="s">
        <v>36</v>
      </c>
      <c r="B26" s="23" t="s">
        <v>15</v>
      </c>
      <c r="C26" s="27" t="s">
        <v>39</v>
      </c>
      <c r="D26" s="23" t="s">
        <v>38</v>
      </c>
      <c r="E26" s="23">
        <v>1</v>
      </c>
      <c r="F26" s="23"/>
      <c r="G26" s="28">
        <f>J26/(1/0.025/0.05)</f>
        <v>29.625</v>
      </c>
      <c r="H26" s="28">
        <f t="shared" si="0"/>
        <v>34.068750000000001</v>
      </c>
      <c r="J26" s="8">
        <v>23700</v>
      </c>
    </row>
    <row r="27" spans="1:10" ht="12.95" customHeight="1" x14ac:dyDescent="0.25">
      <c r="A27" s="22" t="s">
        <v>36</v>
      </c>
      <c r="B27" s="23" t="s">
        <v>15</v>
      </c>
      <c r="C27" s="27" t="s">
        <v>39</v>
      </c>
      <c r="D27" s="23" t="s">
        <v>38</v>
      </c>
      <c r="E27" s="23">
        <v>2</v>
      </c>
      <c r="F27" s="23"/>
      <c r="G27" s="28">
        <f>J27/(1/0.025/0.05)</f>
        <v>22.5</v>
      </c>
      <c r="H27" s="28">
        <f t="shared" si="0"/>
        <v>25.875</v>
      </c>
      <c r="J27" s="8">
        <v>18000</v>
      </c>
    </row>
    <row r="28" spans="1:10" ht="12.95" customHeight="1" x14ac:dyDescent="0.25">
      <c r="A28" s="22" t="s">
        <v>40</v>
      </c>
      <c r="B28" s="23" t="s">
        <v>37</v>
      </c>
      <c r="C28" s="27" t="s">
        <v>37</v>
      </c>
      <c r="D28" s="23" t="s">
        <v>38</v>
      </c>
      <c r="E28" s="23">
        <v>1</v>
      </c>
      <c r="F28" s="23"/>
      <c r="G28" s="28">
        <f>J28/(1/0.04/0.04)</f>
        <v>37.92</v>
      </c>
      <c r="H28" s="28">
        <f t="shared" si="0"/>
        <v>43.608000000000004</v>
      </c>
      <c r="J28" s="8">
        <v>23700</v>
      </c>
    </row>
    <row r="29" spans="1:10" ht="12.95" customHeight="1" x14ac:dyDescent="0.25">
      <c r="A29" s="22" t="s">
        <v>40</v>
      </c>
      <c r="B29" s="23" t="s">
        <v>37</v>
      </c>
      <c r="C29" s="27" t="s">
        <v>37</v>
      </c>
      <c r="D29" s="23" t="s">
        <v>38</v>
      </c>
      <c r="E29" s="23">
        <v>2</v>
      </c>
      <c r="F29" s="23"/>
      <c r="G29" s="28">
        <f>J29/(1/0.04/0.04)</f>
        <v>28.8</v>
      </c>
      <c r="H29" s="28">
        <f t="shared" si="0"/>
        <v>33.120000000000005</v>
      </c>
      <c r="J29" s="8">
        <v>18000</v>
      </c>
    </row>
    <row r="30" spans="1:10" ht="12.95" customHeight="1" x14ac:dyDescent="0.25">
      <c r="A30" s="22" t="s">
        <v>40</v>
      </c>
      <c r="B30" s="23" t="s">
        <v>37</v>
      </c>
      <c r="C30" s="27" t="s">
        <v>39</v>
      </c>
      <c r="D30" s="23" t="s">
        <v>38</v>
      </c>
      <c r="E30" s="23">
        <v>1</v>
      </c>
      <c r="F30" s="23"/>
      <c r="G30" s="28">
        <f>J30/(1/0.04/0.05)</f>
        <v>47.4</v>
      </c>
      <c r="H30" s="28">
        <f t="shared" si="0"/>
        <v>54.51</v>
      </c>
      <c r="J30" s="8">
        <v>23700</v>
      </c>
    </row>
    <row r="31" spans="1:10" ht="12.95" customHeight="1" x14ac:dyDescent="0.25">
      <c r="A31" s="22" t="s">
        <v>40</v>
      </c>
      <c r="B31" s="23" t="s">
        <v>37</v>
      </c>
      <c r="C31" s="27" t="s">
        <v>39</v>
      </c>
      <c r="D31" s="23" t="s">
        <v>38</v>
      </c>
      <c r="E31" s="23">
        <v>2</v>
      </c>
      <c r="F31" s="23"/>
      <c r="G31" s="28">
        <f>J31/(1/0.04/0.05)</f>
        <v>36</v>
      </c>
      <c r="H31" s="28">
        <f t="shared" si="0"/>
        <v>41.4</v>
      </c>
      <c r="J31" s="8">
        <v>18000</v>
      </c>
    </row>
    <row r="32" spans="1:10" ht="12.95" customHeight="1" x14ac:dyDescent="0.25">
      <c r="A32" s="22" t="s">
        <v>40</v>
      </c>
      <c r="B32" s="23" t="s">
        <v>39</v>
      </c>
      <c r="C32" s="27" t="s">
        <v>39</v>
      </c>
      <c r="D32" s="23" t="s">
        <v>38</v>
      </c>
      <c r="E32" s="23">
        <v>1</v>
      </c>
      <c r="F32" s="23"/>
      <c r="G32" s="28">
        <f>J32/(1/0.05/0.05)</f>
        <v>59.25</v>
      </c>
      <c r="H32" s="28">
        <f t="shared" si="0"/>
        <v>68.137500000000003</v>
      </c>
      <c r="J32" s="8">
        <v>23700</v>
      </c>
    </row>
    <row r="33" spans="1:10" ht="12.95" customHeight="1" x14ac:dyDescent="0.25">
      <c r="A33" s="22" t="s">
        <v>40</v>
      </c>
      <c r="B33" s="23" t="s">
        <v>39</v>
      </c>
      <c r="C33" s="27" t="s">
        <v>39</v>
      </c>
      <c r="D33" s="23" t="s">
        <v>38</v>
      </c>
      <c r="E33" s="23">
        <v>2</v>
      </c>
      <c r="F33" s="23"/>
      <c r="G33" s="28">
        <f>J33/(1/0.05/0.05)</f>
        <v>45</v>
      </c>
      <c r="H33" s="28">
        <f t="shared" si="0"/>
        <v>51.75</v>
      </c>
      <c r="J33" s="8">
        <v>18000</v>
      </c>
    </row>
    <row r="34" spans="1:10" ht="12.95" customHeight="1" x14ac:dyDescent="0.25">
      <c r="A34" s="40" t="s">
        <v>41</v>
      </c>
      <c r="B34" s="40"/>
      <c r="C34" s="40"/>
      <c r="D34" s="40"/>
      <c r="E34" s="40"/>
      <c r="F34" s="41" t="s">
        <v>42</v>
      </c>
      <c r="G34" s="41"/>
      <c r="H34" s="41"/>
      <c r="J34" s="9"/>
    </row>
    <row r="35" spans="1:10" ht="12.95" customHeight="1" x14ac:dyDescent="0.25">
      <c r="A35" s="29"/>
      <c r="B35" s="25" t="s">
        <v>43</v>
      </c>
      <c r="C35" s="30" t="s">
        <v>44</v>
      </c>
      <c r="D35" s="25" t="s">
        <v>45</v>
      </c>
      <c r="E35" s="30" t="s">
        <v>6</v>
      </c>
      <c r="F35" s="25" t="s">
        <v>46</v>
      </c>
      <c r="G35" s="25" t="s">
        <v>47</v>
      </c>
      <c r="H35" s="25"/>
      <c r="J35" s="9"/>
    </row>
    <row r="36" spans="1:10" ht="12.95" customHeight="1" x14ac:dyDescent="0.25">
      <c r="A36" s="22" t="s">
        <v>48</v>
      </c>
      <c r="B36" s="23">
        <v>45</v>
      </c>
      <c r="C36" s="23">
        <v>45</v>
      </c>
      <c r="D36" s="23" t="s">
        <v>49</v>
      </c>
      <c r="E36" s="24" t="s">
        <v>27</v>
      </c>
      <c r="F36" s="28">
        <f>G36*2</f>
        <v>139.72499999999999</v>
      </c>
      <c r="G36" s="28">
        <f>J36/(1/0.045/0.045)</f>
        <v>69.862499999999997</v>
      </c>
      <c r="H36" s="23"/>
      <c r="J36" s="8">
        <v>34500</v>
      </c>
    </row>
    <row r="37" spans="1:10" ht="12.95" customHeight="1" x14ac:dyDescent="0.25">
      <c r="A37" s="22" t="s">
        <v>48</v>
      </c>
      <c r="B37" s="23">
        <v>45</v>
      </c>
      <c r="C37" s="23">
        <v>45</v>
      </c>
      <c r="D37" s="23" t="s">
        <v>50</v>
      </c>
      <c r="E37" s="24" t="s">
        <v>27</v>
      </c>
      <c r="F37" s="28">
        <f>G37*3</f>
        <v>209.58749999999998</v>
      </c>
      <c r="G37" s="28">
        <f>J37/(1/0.045/0.045)</f>
        <v>69.862499999999997</v>
      </c>
      <c r="H37" s="23"/>
      <c r="J37" s="8">
        <v>34500</v>
      </c>
    </row>
    <row r="38" spans="1:10" ht="12.95" customHeight="1" x14ac:dyDescent="0.25">
      <c r="A38" s="22" t="s">
        <v>48</v>
      </c>
      <c r="B38" s="23">
        <v>40</v>
      </c>
      <c r="C38" s="23">
        <v>50</v>
      </c>
      <c r="D38" s="23" t="s">
        <v>49</v>
      </c>
      <c r="E38" s="24" t="s">
        <v>27</v>
      </c>
      <c r="F38" s="28">
        <f>G38*2</f>
        <v>138</v>
      </c>
      <c r="G38" s="28">
        <f>J38/(1/0.04/0.05)</f>
        <v>69</v>
      </c>
      <c r="H38" s="23"/>
      <c r="J38" s="8">
        <v>34500</v>
      </c>
    </row>
    <row r="39" spans="1:10" ht="12.95" customHeight="1" x14ac:dyDescent="0.25">
      <c r="A39" s="22" t="s">
        <v>48</v>
      </c>
      <c r="B39" s="23">
        <v>40</v>
      </c>
      <c r="C39" s="23">
        <v>50</v>
      </c>
      <c r="D39" s="23" t="s">
        <v>50</v>
      </c>
      <c r="E39" s="24" t="s">
        <v>27</v>
      </c>
      <c r="F39" s="28">
        <f>G39*3</f>
        <v>207</v>
      </c>
      <c r="G39" s="28">
        <f>J39/(1/0.04/0.05)</f>
        <v>69</v>
      </c>
      <c r="H39" s="23"/>
      <c r="J39" s="8">
        <v>34500</v>
      </c>
    </row>
    <row r="40" spans="1:10" ht="12.95" customHeight="1" x14ac:dyDescent="0.25">
      <c r="A40" s="31"/>
      <c r="B40" s="25" t="s">
        <v>43</v>
      </c>
      <c r="C40" s="30" t="s">
        <v>44</v>
      </c>
      <c r="D40" s="25" t="s">
        <v>45</v>
      </c>
      <c r="E40" s="30" t="s">
        <v>6</v>
      </c>
      <c r="F40" s="25" t="s">
        <v>46</v>
      </c>
      <c r="G40" s="25" t="s">
        <v>47</v>
      </c>
      <c r="H40" s="25"/>
      <c r="J40" s="8">
        <v>34500</v>
      </c>
    </row>
    <row r="41" spans="1:10" ht="12.95" customHeight="1" x14ac:dyDescent="0.25">
      <c r="A41" s="22" t="s">
        <v>51</v>
      </c>
      <c r="B41" s="23">
        <v>20</v>
      </c>
      <c r="C41" s="23">
        <v>40</v>
      </c>
      <c r="D41" s="23" t="s">
        <v>49</v>
      </c>
      <c r="E41" s="24" t="s">
        <v>27</v>
      </c>
      <c r="F41" s="28">
        <f t="shared" ref="F41:F43" si="1">G41*2</f>
        <v>55.2</v>
      </c>
      <c r="G41" s="28">
        <f>J41/(1/0.02/0.04)</f>
        <v>27.6</v>
      </c>
      <c r="H41" s="23"/>
      <c r="J41" s="8">
        <v>34500</v>
      </c>
    </row>
    <row r="42" spans="1:10" ht="12.95" customHeight="1" x14ac:dyDescent="0.25">
      <c r="A42" s="22" t="s">
        <v>51</v>
      </c>
      <c r="B42" s="23">
        <v>20</v>
      </c>
      <c r="C42" s="23">
        <v>40</v>
      </c>
      <c r="D42" s="23" t="s">
        <v>50</v>
      </c>
      <c r="E42" s="24" t="s">
        <v>27</v>
      </c>
      <c r="F42" s="28">
        <f>G42*3</f>
        <v>82.800000000000011</v>
      </c>
      <c r="G42" s="28">
        <f>J42/(1/0.02/0.04)</f>
        <v>27.6</v>
      </c>
      <c r="H42" s="23"/>
      <c r="J42" s="8">
        <v>34500</v>
      </c>
    </row>
    <row r="43" spans="1:10" ht="12.95" customHeight="1" x14ac:dyDescent="0.25">
      <c r="A43" s="22" t="s">
        <v>51</v>
      </c>
      <c r="B43" s="23">
        <v>20</v>
      </c>
      <c r="C43" s="23">
        <v>50</v>
      </c>
      <c r="D43" s="23" t="s">
        <v>49</v>
      </c>
      <c r="E43" s="24" t="s">
        <v>27</v>
      </c>
      <c r="F43" s="28">
        <f t="shared" si="1"/>
        <v>69</v>
      </c>
      <c r="G43" s="28">
        <f>J43/(1/0.02/0.05)</f>
        <v>34.5</v>
      </c>
      <c r="H43" s="23"/>
      <c r="J43" s="8">
        <v>34500</v>
      </c>
    </row>
    <row r="44" spans="1:10" ht="12.95" customHeight="1" x14ac:dyDescent="0.25">
      <c r="A44" s="22" t="s">
        <v>51</v>
      </c>
      <c r="B44" s="23">
        <v>20</v>
      </c>
      <c r="C44" s="23">
        <v>50</v>
      </c>
      <c r="D44" s="23" t="s">
        <v>50</v>
      </c>
      <c r="E44" s="24" t="s">
        <v>27</v>
      </c>
      <c r="F44" s="28">
        <f>G44*3</f>
        <v>103.5</v>
      </c>
      <c r="G44" s="28">
        <f>J44/(1/0.02/0.05)</f>
        <v>34.5</v>
      </c>
      <c r="H44" s="23"/>
      <c r="J44" s="8">
        <v>34500</v>
      </c>
    </row>
    <row r="45" spans="1:10" ht="12.95" customHeight="1" x14ac:dyDescent="0.25">
      <c r="A45" s="32" t="s">
        <v>52</v>
      </c>
      <c r="B45" s="25" t="s">
        <v>43</v>
      </c>
      <c r="C45" s="30" t="s">
        <v>44</v>
      </c>
      <c r="D45" s="25" t="s">
        <v>45</v>
      </c>
      <c r="E45" s="30" t="s">
        <v>6</v>
      </c>
      <c r="F45" s="25" t="s">
        <v>46</v>
      </c>
      <c r="G45" s="25" t="s">
        <v>53</v>
      </c>
      <c r="H45" s="25" t="s">
        <v>54</v>
      </c>
      <c r="J45" s="9"/>
    </row>
    <row r="46" spans="1:10" ht="12.95" customHeight="1" x14ac:dyDescent="0.25">
      <c r="A46" s="22" t="s">
        <v>52</v>
      </c>
      <c r="B46" s="23" t="s">
        <v>55</v>
      </c>
      <c r="C46" s="27" t="s">
        <v>56</v>
      </c>
      <c r="D46" s="23" t="s">
        <v>13</v>
      </c>
      <c r="E46" s="23" t="s">
        <v>57</v>
      </c>
      <c r="F46" s="28">
        <f>0.096*6*G46</f>
        <v>288.00000000000006</v>
      </c>
      <c r="G46" s="28">
        <f t="shared" ref="G46:G47" si="2">H46/80</f>
        <v>500</v>
      </c>
      <c r="H46" s="27">
        <f>J46</f>
        <v>40000</v>
      </c>
      <c r="J46" s="8">
        <v>40000</v>
      </c>
    </row>
    <row r="47" spans="1:10" ht="12.95" customHeight="1" x14ac:dyDescent="0.25">
      <c r="A47" s="22" t="s">
        <v>52</v>
      </c>
      <c r="B47" s="23" t="s">
        <v>55</v>
      </c>
      <c r="C47" s="27" t="s">
        <v>56</v>
      </c>
      <c r="D47" s="23" t="s">
        <v>13</v>
      </c>
      <c r="E47" s="23" t="s">
        <v>58</v>
      </c>
      <c r="F47" s="28">
        <f>0.096*6*G47</f>
        <v>187.20000000000002</v>
      </c>
      <c r="G47" s="28">
        <f t="shared" si="2"/>
        <v>325</v>
      </c>
      <c r="H47" s="27">
        <f t="shared" ref="H47:H48" si="3">J47</f>
        <v>26000</v>
      </c>
      <c r="J47" s="8">
        <v>26000</v>
      </c>
    </row>
    <row r="48" spans="1:10" ht="12.95" customHeight="1" x14ac:dyDescent="0.25">
      <c r="A48" s="22" t="s">
        <v>52</v>
      </c>
      <c r="B48" s="23" t="s">
        <v>55</v>
      </c>
      <c r="C48" s="27" t="s">
        <v>56</v>
      </c>
      <c r="D48" s="23" t="s">
        <v>38</v>
      </c>
      <c r="E48" s="23" t="s">
        <v>59</v>
      </c>
      <c r="F48" s="24" t="s">
        <v>60</v>
      </c>
      <c r="G48" s="28">
        <f>H48/80</f>
        <v>206.25</v>
      </c>
      <c r="H48" s="27">
        <f t="shared" si="3"/>
        <v>16500</v>
      </c>
      <c r="J48" s="12">
        <v>16500</v>
      </c>
    </row>
    <row r="49" spans="1:10" ht="12.95" customHeight="1" x14ac:dyDescent="0.25">
      <c r="A49" s="40" t="s">
        <v>61</v>
      </c>
      <c r="B49" s="25" t="s">
        <v>43</v>
      </c>
      <c r="C49" s="30" t="s">
        <v>44</v>
      </c>
      <c r="D49" s="25" t="s">
        <v>45</v>
      </c>
      <c r="E49" s="30" t="s">
        <v>6</v>
      </c>
      <c r="F49" s="25" t="s">
        <v>46</v>
      </c>
      <c r="G49" s="25" t="s">
        <v>53</v>
      </c>
      <c r="H49" s="25" t="s">
        <v>54</v>
      </c>
      <c r="J49" s="12"/>
    </row>
    <row r="50" spans="1:10" ht="12.95" customHeight="1" x14ac:dyDescent="0.25">
      <c r="A50" s="40"/>
      <c r="B50" s="33" t="s">
        <v>62</v>
      </c>
      <c r="C50" s="27" t="s">
        <v>63</v>
      </c>
      <c r="D50" s="23" t="s">
        <v>13</v>
      </c>
      <c r="E50" s="23" t="s">
        <v>57</v>
      </c>
      <c r="F50" s="28">
        <f>G50*0.14*6</f>
        <v>680.40000000000009</v>
      </c>
      <c r="G50" s="27">
        <f>H50/50</f>
        <v>810</v>
      </c>
      <c r="H50" s="27">
        <f>J50</f>
        <v>40500</v>
      </c>
      <c r="I50" s="13"/>
      <c r="J50" s="10">
        <v>40500</v>
      </c>
    </row>
    <row r="51" spans="1:10" ht="12.95" customHeight="1" x14ac:dyDescent="0.25">
      <c r="A51" s="22" t="s">
        <v>61</v>
      </c>
      <c r="B51" s="23" t="s">
        <v>62</v>
      </c>
      <c r="C51" s="27" t="s">
        <v>63</v>
      </c>
      <c r="D51" s="23" t="s">
        <v>13</v>
      </c>
      <c r="E51" s="23" t="s">
        <v>58</v>
      </c>
      <c r="F51" s="28">
        <f>G51*0.14*5</f>
        <v>399.00000000000006</v>
      </c>
      <c r="G51" s="27">
        <f t="shared" ref="G51:G54" si="4">H51/50</f>
        <v>570</v>
      </c>
      <c r="H51" s="27">
        <f t="shared" ref="H51:H54" si="5">J51</f>
        <v>28500</v>
      </c>
      <c r="J51" s="10">
        <v>28500</v>
      </c>
    </row>
    <row r="52" spans="1:10" ht="12.95" customHeight="1" x14ac:dyDescent="0.25">
      <c r="A52" s="22" t="s">
        <v>61</v>
      </c>
      <c r="B52" s="23" t="s">
        <v>64</v>
      </c>
      <c r="C52" s="27" t="s">
        <v>65</v>
      </c>
      <c r="D52" s="23" t="s">
        <v>13</v>
      </c>
      <c r="E52" s="23" t="s">
        <v>57</v>
      </c>
      <c r="F52" s="28">
        <f>G52*0.14*6</f>
        <v>646.80000000000007</v>
      </c>
      <c r="G52" s="27">
        <f t="shared" si="4"/>
        <v>770</v>
      </c>
      <c r="H52" s="27">
        <f>J52</f>
        <v>38500</v>
      </c>
      <c r="J52" s="10">
        <v>38500</v>
      </c>
    </row>
    <row r="53" spans="1:10" ht="12.95" customHeight="1" x14ac:dyDescent="0.25">
      <c r="A53" s="22" t="s">
        <v>61</v>
      </c>
      <c r="B53" s="23" t="s">
        <v>64</v>
      </c>
      <c r="C53" s="27" t="s">
        <v>63</v>
      </c>
      <c r="D53" s="23" t="s">
        <v>13</v>
      </c>
      <c r="E53" s="23" t="s">
        <v>58</v>
      </c>
      <c r="F53" s="28">
        <f>G53*0.14*6</f>
        <v>478.80000000000007</v>
      </c>
      <c r="G53" s="27">
        <f t="shared" si="4"/>
        <v>570</v>
      </c>
      <c r="H53" s="27">
        <f t="shared" si="5"/>
        <v>28500</v>
      </c>
      <c r="J53" s="8">
        <v>28500</v>
      </c>
    </row>
    <row r="54" spans="1:10" ht="12.95" customHeight="1" x14ac:dyDescent="0.25">
      <c r="A54" s="22" t="s">
        <v>61</v>
      </c>
      <c r="B54" s="23" t="s">
        <v>64</v>
      </c>
      <c r="C54" s="27" t="s">
        <v>63</v>
      </c>
      <c r="D54" s="23" t="s">
        <v>38</v>
      </c>
      <c r="E54" s="23" t="s">
        <v>66</v>
      </c>
      <c r="F54" s="24" t="s">
        <v>60</v>
      </c>
      <c r="G54" s="27">
        <f t="shared" si="4"/>
        <v>400</v>
      </c>
      <c r="H54" s="27">
        <f t="shared" si="5"/>
        <v>20000</v>
      </c>
      <c r="J54" s="8">
        <v>20000</v>
      </c>
    </row>
    <row r="55" spans="1:10" ht="12.95" customHeight="1" x14ac:dyDescent="0.25">
      <c r="A55" s="40" t="s">
        <v>67</v>
      </c>
      <c r="B55" s="25" t="s">
        <v>43</v>
      </c>
      <c r="C55" s="30" t="s">
        <v>44</v>
      </c>
      <c r="D55" s="25" t="s">
        <v>45</v>
      </c>
      <c r="E55" s="30" t="s">
        <v>6</v>
      </c>
      <c r="F55" s="25" t="s">
        <v>46</v>
      </c>
      <c r="G55" s="25" t="s">
        <v>53</v>
      </c>
      <c r="H55" s="25" t="s">
        <v>54</v>
      </c>
      <c r="J55" s="8"/>
    </row>
    <row r="56" spans="1:10" ht="12.95" customHeight="1" x14ac:dyDescent="0.25">
      <c r="A56" s="40"/>
      <c r="B56" s="33" t="s">
        <v>64</v>
      </c>
      <c r="C56" s="27" t="s">
        <v>12</v>
      </c>
      <c r="D56" s="23" t="s">
        <v>13</v>
      </c>
      <c r="E56" s="23" t="s">
        <v>57</v>
      </c>
      <c r="F56" s="28">
        <f>G56*0.145*6</f>
        <v>669.9</v>
      </c>
      <c r="G56" s="27">
        <f>H56/50</f>
        <v>770</v>
      </c>
      <c r="H56" s="27">
        <f>J56</f>
        <v>38500</v>
      </c>
      <c r="I56" s="14"/>
      <c r="J56" s="10">
        <v>38500</v>
      </c>
    </row>
    <row r="57" spans="1:10" ht="12.95" customHeight="1" x14ac:dyDescent="0.25">
      <c r="A57" s="22" t="s">
        <v>67</v>
      </c>
      <c r="B57" s="23" t="s">
        <v>64</v>
      </c>
      <c r="C57" s="27" t="s">
        <v>12</v>
      </c>
      <c r="D57" s="23" t="s">
        <v>13</v>
      </c>
      <c r="E57" s="23" t="s">
        <v>58</v>
      </c>
      <c r="F57" s="28">
        <f t="shared" ref="F57" si="6">G57*0.145*6</f>
        <v>495.9</v>
      </c>
      <c r="G57" s="27">
        <f t="shared" ref="G57:G58" si="7">H57/50</f>
        <v>570</v>
      </c>
      <c r="H57" s="27">
        <f t="shared" ref="H57:H58" si="8">J57</f>
        <v>28500</v>
      </c>
      <c r="J57" s="8">
        <v>28500</v>
      </c>
    </row>
    <row r="58" spans="1:10" ht="12.95" customHeight="1" x14ac:dyDescent="0.25">
      <c r="A58" s="22" t="s">
        <v>67</v>
      </c>
      <c r="B58" s="23" t="s">
        <v>64</v>
      </c>
      <c r="C58" s="27" t="s">
        <v>12</v>
      </c>
      <c r="D58" s="23" t="s">
        <v>38</v>
      </c>
      <c r="E58" s="23" t="s">
        <v>66</v>
      </c>
      <c r="F58" s="24" t="s">
        <v>68</v>
      </c>
      <c r="G58" s="34">
        <f t="shared" si="7"/>
        <v>400</v>
      </c>
      <c r="H58" s="27">
        <f t="shared" si="8"/>
        <v>20000</v>
      </c>
      <c r="J58" s="8">
        <v>20000</v>
      </c>
    </row>
    <row r="59" spans="1:10" ht="12.95" customHeight="1" x14ac:dyDescent="0.25">
      <c r="A59" s="40" t="s">
        <v>69</v>
      </c>
      <c r="B59" s="25" t="s">
        <v>43</v>
      </c>
      <c r="C59" s="30" t="s">
        <v>44</v>
      </c>
      <c r="D59" s="25" t="s">
        <v>45</v>
      </c>
      <c r="E59" s="30" t="s">
        <v>6</v>
      </c>
      <c r="F59" s="25" t="s">
        <v>46</v>
      </c>
      <c r="G59" s="25" t="s">
        <v>53</v>
      </c>
      <c r="H59" s="25" t="s">
        <v>54</v>
      </c>
      <c r="J59" s="8"/>
    </row>
    <row r="60" spans="1:10" ht="12.95" customHeight="1" x14ac:dyDescent="0.25">
      <c r="A60" s="40"/>
      <c r="B60" s="33" t="s">
        <v>70</v>
      </c>
      <c r="C60" s="27" t="s">
        <v>71</v>
      </c>
      <c r="D60" s="23" t="s">
        <v>13</v>
      </c>
      <c r="E60" s="23" t="s">
        <v>57</v>
      </c>
      <c r="F60" s="28">
        <f>G60*0.125*6</f>
        <v>985.52759477265363</v>
      </c>
      <c r="G60" s="35">
        <f>H60/27.777</f>
        <v>1314.0367930302048</v>
      </c>
      <c r="H60" s="34">
        <f>J60</f>
        <v>36500</v>
      </c>
      <c r="I60" s="14"/>
      <c r="J60" s="10">
        <v>36500</v>
      </c>
    </row>
    <row r="61" spans="1:10" ht="12.95" customHeight="1" x14ac:dyDescent="0.25">
      <c r="A61" s="22" t="s">
        <v>69</v>
      </c>
      <c r="B61" s="23" t="s">
        <v>70</v>
      </c>
      <c r="C61" s="27" t="s">
        <v>71</v>
      </c>
      <c r="D61" s="23" t="s">
        <v>72</v>
      </c>
      <c r="E61" s="23" t="s">
        <v>57</v>
      </c>
      <c r="F61" s="28">
        <f>G61*0.125*5</f>
        <v>821.27299564387795</v>
      </c>
      <c r="G61" s="35">
        <f t="shared" ref="G61:G65" si="9">H61/27.777</f>
        <v>1314.0367930302048</v>
      </c>
      <c r="H61" s="27">
        <f>J61</f>
        <v>36500</v>
      </c>
      <c r="J61" s="10">
        <v>36500</v>
      </c>
    </row>
    <row r="62" spans="1:10" ht="12.95" customHeight="1" x14ac:dyDescent="0.25">
      <c r="A62" s="22" t="s">
        <v>69</v>
      </c>
      <c r="B62" s="23" t="s">
        <v>70</v>
      </c>
      <c r="C62" s="27" t="s">
        <v>71</v>
      </c>
      <c r="D62" s="23" t="s">
        <v>73</v>
      </c>
      <c r="E62" s="23" t="s">
        <v>57</v>
      </c>
      <c r="F62" s="28">
        <f>G62*0.125*4</f>
        <v>657.01839651510238</v>
      </c>
      <c r="G62" s="35">
        <f t="shared" si="9"/>
        <v>1314.0367930302048</v>
      </c>
      <c r="H62" s="27">
        <f t="shared" ref="H62:H65" si="10">J62</f>
        <v>36500</v>
      </c>
      <c r="J62" s="10">
        <v>36500</v>
      </c>
    </row>
    <row r="63" spans="1:10" ht="12.95" customHeight="1" x14ac:dyDescent="0.25">
      <c r="A63" s="22" t="s">
        <v>69</v>
      </c>
      <c r="B63" s="23" t="s">
        <v>70</v>
      </c>
      <c r="C63" s="27" t="s">
        <v>71</v>
      </c>
      <c r="D63" s="23" t="s">
        <v>50</v>
      </c>
      <c r="E63" s="23" t="s">
        <v>57</v>
      </c>
      <c r="F63" s="28">
        <f>G63*0.125*3</f>
        <v>492.76379738632681</v>
      </c>
      <c r="G63" s="35">
        <f t="shared" si="9"/>
        <v>1314.0367930302048</v>
      </c>
      <c r="H63" s="27">
        <f t="shared" si="10"/>
        <v>36500</v>
      </c>
      <c r="J63" s="10">
        <v>36500</v>
      </c>
    </row>
    <row r="64" spans="1:10" ht="12.95" customHeight="1" x14ac:dyDescent="0.25">
      <c r="A64" s="22" t="s">
        <v>69</v>
      </c>
      <c r="B64" s="23" t="s">
        <v>70</v>
      </c>
      <c r="C64" s="27" t="s">
        <v>71</v>
      </c>
      <c r="D64" s="23" t="s">
        <v>13</v>
      </c>
      <c r="E64" s="23" t="s">
        <v>58</v>
      </c>
      <c r="F64" s="28">
        <f t="shared" ref="F64" si="11">G64*0.125*6</f>
        <v>675.01890052921476</v>
      </c>
      <c r="G64" s="35">
        <f t="shared" si="9"/>
        <v>900.02520070561968</v>
      </c>
      <c r="H64" s="27">
        <f t="shared" si="10"/>
        <v>25000</v>
      </c>
      <c r="J64" s="8">
        <v>25000</v>
      </c>
    </row>
    <row r="65" spans="1:10" ht="12.95" customHeight="1" x14ac:dyDescent="0.25">
      <c r="A65" s="22" t="s">
        <v>69</v>
      </c>
      <c r="B65" s="23" t="s">
        <v>70</v>
      </c>
      <c r="C65" s="27" t="s">
        <v>71</v>
      </c>
      <c r="D65" s="23" t="s">
        <v>38</v>
      </c>
      <c r="E65" s="23" t="s">
        <v>66</v>
      </c>
      <c r="F65" s="24" t="s">
        <v>60</v>
      </c>
      <c r="G65" s="35">
        <f t="shared" si="9"/>
        <v>720.02016056449577</v>
      </c>
      <c r="H65" s="27">
        <f t="shared" si="10"/>
        <v>20000</v>
      </c>
      <c r="J65" s="8">
        <v>20000</v>
      </c>
    </row>
    <row r="66" spans="1:10" ht="12.95" customHeight="1" x14ac:dyDescent="0.25">
      <c r="A66" s="36" t="s">
        <v>69</v>
      </c>
      <c r="B66" s="33" t="s">
        <v>11</v>
      </c>
      <c r="C66" s="27" t="s">
        <v>71</v>
      </c>
      <c r="D66" s="23" t="s">
        <v>13</v>
      </c>
      <c r="E66" s="23" t="s">
        <v>57</v>
      </c>
      <c r="F66" s="28">
        <f>G66*0.125*6</f>
        <v>1231.9981998199821</v>
      </c>
      <c r="G66" s="35">
        <f>H66/22.22</f>
        <v>1642.6642664266428</v>
      </c>
      <c r="H66" s="27">
        <f>J66</f>
        <v>36500</v>
      </c>
      <c r="I66" s="15"/>
      <c r="J66" s="16">
        <v>36500</v>
      </c>
    </row>
    <row r="67" spans="1:10" ht="12.95" customHeight="1" x14ac:dyDescent="0.25">
      <c r="A67" s="22" t="s">
        <v>69</v>
      </c>
      <c r="B67" s="23" t="s">
        <v>11</v>
      </c>
      <c r="C67" s="27" t="s">
        <v>71</v>
      </c>
      <c r="D67" s="23" t="s">
        <v>72</v>
      </c>
      <c r="E67" s="23" t="s">
        <v>57</v>
      </c>
      <c r="F67" s="28">
        <f>G67*0.125*5</f>
        <v>1026.6651665166519</v>
      </c>
      <c r="G67" s="35">
        <f t="shared" ref="G67:G71" si="12">H67/22.22</f>
        <v>1642.6642664266428</v>
      </c>
      <c r="H67" s="27">
        <f>J67</f>
        <v>36500</v>
      </c>
      <c r="J67" s="21">
        <v>36500</v>
      </c>
    </row>
    <row r="68" spans="1:10" ht="12.95" customHeight="1" x14ac:dyDescent="0.25">
      <c r="A68" s="22" t="s">
        <v>69</v>
      </c>
      <c r="B68" s="23" t="s">
        <v>11</v>
      </c>
      <c r="C68" s="27" t="s">
        <v>71</v>
      </c>
      <c r="D68" s="23" t="s">
        <v>73</v>
      </c>
      <c r="E68" s="23" t="s">
        <v>57</v>
      </c>
      <c r="F68" s="28">
        <f>G68*0.125*4</f>
        <v>821.33213321332141</v>
      </c>
      <c r="G68" s="35">
        <f t="shared" si="12"/>
        <v>1642.6642664266428</v>
      </c>
      <c r="H68" s="27">
        <f t="shared" ref="H68:H71" si="13">J68</f>
        <v>36500</v>
      </c>
      <c r="J68" s="21">
        <v>36500</v>
      </c>
    </row>
    <row r="69" spans="1:10" ht="12.95" customHeight="1" x14ac:dyDescent="0.25">
      <c r="A69" s="22" t="s">
        <v>69</v>
      </c>
      <c r="B69" s="23" t="s">
        <v>11</v>
      </c>
      <c r="C69" s="27" t="s">
        <v>71</v>
      </c>
      <c r="D69" s="23" t="s">
        <v>50</v>
      </c>
      <c r="E69" s="23" t="s">
        <v>57</v>
      </c>
      <c r="F69" s="28">
        <f>G69*0.125*3</f>
        <v>615.99909990999106</v>
      </c>
      <c r="G69" s="35">
        <f t="shared" si="12"/>
        <v>1642.6642664266428</v>
      </c>
      <c r="H69" s="27">
        <f t="shared" si="13"/>
        <v>36500</v>
      </c>
      <c r="J69" s="21">
        <v>36500</v>
      </c>
    </row>
    <row r="70" spans="1:10" ht="12.95" customHeight="1" x14ac:dyDescent="0.25">
      <c r="A70" s="22" t="s">
        <v>69</v>
      </c>
      <c r="B70" s="23" t="s">
        <v>11</v>
      </c>
      <c r="C70" s="27" t="s">
        <v>71</v>
      </c>
      <c r="D70" s="23" t="s">
        <v>13</v>
      </c>
      <c r="E70" s="23" t="s">
        <v>58</v>
      </c>
      <c r="F70" s="28">
        <f t="shared" ref="F70" si="14">G70*0.125*6</f>
        <v>843.83438343834382</v>
      </c>
      <c r="G70" s="35">
        <f t="shared" si="12"/>
        <v>1125.1125112511252</v>
      </c>
      <c r="H70" s="27">
        <f t="shared" si="13"/>
        <v>25000</v>
      </c>
      <c r="J70" s="8">
        <v>25000</v>
      </c>
    </row>
    <row r="71" spans="1:10" ht="12.95" customHeight="1" x14ac:dyDescent="0.25">
      <c r="A71" s="22" t="s">
        <v>69</v>
      </c>
      <c r="B71" s="23" t="s">
        <v>11</v>
      </c>
      <c r="C71" s="27" t="s">
        <v>71</v>
      </c>
      <c r="D71" s="23" t="s">
        <v>38</v>
      </c>
      <c r="E71" s="23" t="s">
        <v>66</v>
      </c>
      <c r="F71" s="24" t="s">
        <v>60</v>
      </c>
      <c r="G71" s="35">
        <f t="shared" si="12"/>
        <v>900.09000900090018</v>
      </c>
      <c r="H71" s="27">
        <f t="shared" si="13"/>
        <v>20000</v>
      </c>
      <c r="J71" s="12">
        <v>20000</v>
      </c>
    </row>
    <row r="72" spans="1:10" ht="12.95" customHeight="1" x14ac:dyDescent="0.25">
      <c r="A72" s="40" t="s">
        <v>74</v>
      </c>
      <c r="B72" s="25" t="s">
        <v>43</v>
      </c>
      <c r="C72" s="30" t="s">
        <v>44</v>
      </c>
      <c r="D72" s="25" t="s">
        <v>45</v>
      </c>
      <c r="E72" s="30" t="s">
        <v>6</v>
      </c>
      <c r="F72" s="25" t="s">
        <v>46</v>
      </c>
      <c r="G72" s="25" t="s">
        <v>53</v>
      </c>
      <c r="H72" s="25" t="s">
        <v>54</v>
      </c>
      <c r="J72" s="12"/>
    </row>
    <row r="73" spans="1:10" ht="12.95" customHeight="1" x14ac:dyDescent="0.25">
      <c r="A73" s="40"/>
      <c r="B73" s="33" t="s">
        <v>64</v>
      </c>
      <c r="C73" s="27" t="s">
        <v>63</v>
      </c>
      <c r="D73" s="23" t="s">
        <v>13</v>
      </c>
      <c r="E73" s="23" t="s">
        <v>57</v>
      </c>
      <c r="F73" s="28">
        <f>G73*0.14*6</f>
        <v>646.80000000000007</v>
      </c>
      <c r="G73" s="27">
        <f>H73/50</f>
        <v>770</v>
      </c>
      <c r="H73" s="34">
        <f>J73</f>
        <v>38500</v>
      </c>
      <c r="I73" s="13"/>
      <c r="J73" s="10">
        <v>38500</v>
      </c>
    </row>
    <row r="74" spans="1:10" ht="12.95" customHeight="1" x14ac:dyDescent="0.25">
      <c r="A74" s="22" t="s">
        <v>74</v>
      </c>
      <c r="B74" s="23" t="s">
        <v>64</v>
      </c>
      <c r="C74" s="27" t="s">
        <v>63</v>
      </c>
      <c r="D74" s="23" t="s">
        <v>72</v>
      </c>
      <c r="E74" s="23" t="s">
        <v>57</v>
      </c>
      <c r="F74" s="28">
        <f>G74*0.14*5</f>
        <v>539</v>
      </c>
      <c r="G74" s="27">
        <f t="shared" ref="G74:G78" si="15">H74/50</f>
        <v>770</v>
      </c>
      <c r="H74" s="34">
        <f t="shared" ref="H74:H121" si="16">J74</f>
        <v>38500</v>
      </c>
      <c r="J74" s="10">
        <v>38500</v>
      </c>
    </row>
    <row r="75" spans="1:10" ht="12.95" customHeight="1" x14ac:dyDescent="0.25">
      <c r="A75" s="22" t="s">
        <v>74</v>
      </c>
      <c r="B75" s="23" t="s">
        <v>64</v>
      </c>
      <c r="C75" s="27" t="s">
        <v>63</v>
      </c>
      <c r="D75" s="23" t="s">
        <v>73</v>
      </c>
      <c r="E75" s="23" t="s">
        <v>57</v>
      </c>
      <c r="F75" s="28">
        <f>G75*0.14*4</f>
        <v>431.20000000000005</v>
      </c>
      <c r="G75" s="27">
        <f t="shared" si="15"/>
        <v>770</v>
      </c>
      <c r="H75" s="34">
        <f t="shared" si="16"/>
        <v>38500</v>
      </c>
      <c r="J75" s="10">
        <v>38500</v>
      </c>
    </row>
    <row r="76" spans="1:10" ht="12.95" customHeight="1" x14ac:dyDescent="0.25">
      <c r="A76" s="22" t="s">
        <v>74</v>
      </c>
      <c r="B76" s="23" t="s">
        <v>64</v>
      </c>
      <c r="C76" s="27" t="s">
        <v>63</v>
      </c>
      <c r="D76" s="23" t="s">
        <v>50</v>
      </c>
      <c r="E76" s="23" t="s">
        <v>57</v>
      </c>
      <c r="F76" s="28">
        <f>G76*0.14*3</f>
        <v>323.40000000000003</v>
      </c>
      <c r="G76" s="27">
        <f t="shared" si="15"/>
        <v>770</v>
      </c>
      <c r="H76" s="34">
        <f t="shared" si="16"/>
        <v>38500</v>
      </c>
      <c r="J76" s="10">
        <v>38500</v>
      </c>
    </row>
    <row r="77" spans="1:10" ht="12.95" customHeight="1" x14ac:dyDescent="0.25">
      <c r="A77" s="22" t="s">
        <v>74</v>
      </c>
      <c r="B77" s="23" t="s">
        <v>64</v>
      </c>
      <c r="C77" s="27" t="s">
        <v>63</v>
      </c>
      <c r="D77" s="23" t="s">
        <v>13</v>
      </c>
      <c r="E77" s="23" t="s">
        <v>58</v>
      </c>
      <c r="F77" s="28">
        <f>G77*0.14*6</f>
        <v>420</v>
      </c>
      <c r="G77" s="27">
        <f t="shared" si="15"/>
        <v>500</v>
      </c>
      <c r="H77" s="34">
        <f t="shared" si="16"/>
        <v>25000</v>
      </c>
      <c r="J77" s="8">
        <v>25000</v>
      </c>
    </row>
    <row r="78" spans="1:10" ht="12.95" customHeight="1" x14ac:dyDescent="0.25">
      <c r="A78" s="22" t="s">
        <v>74</v>
      </c>
      <c r="B78" s="23" t="s">
        <v>64</v>
      </c>
      <c r="C78" s="27" t="s">
        <v>63</v>
      </c>
      <c r="D78" s="23" t="s">
        <v>38</v>
      </c>
      <c r="E78" s="23" t="s">
        <v>66</v>
      </c>
      <c r="F78" s="24" t="s">
        <v>60</v>
      </c>
      <c r="G78" s="27">
        <f t="shared" si="15"/>
        <v>400</v>
      </c>
      <c r="H78" s="34">
        <f t="shared" si="16"/>
        <v>20000</v>
      </c>
      <c r="J78" s="8">
        <v>20000</v>
      </c>
    </row>
    <row r="79" spans="1:10" ht="12.95" customHeight="1" x14ac:dyDescent="0.25">
      <c r="A79" s="36" t="s">
        <v>74</v>
      </c>
      <c r="B79" s="23" t="s">
        <v>75</v>
      </c>
      <c r="C79" s="27" t="s">
        <v>63</v>
      </c>
      <c r="D79" s="23" t="s">
        <v>13</v>
      </c>
      <c r="E79" s="23" t="s">
        <v>57</v>
      </c>
      <c r="F79" s="28">
        <f>G79*0.14*6</f>
        <v>858.58302996359566</v>
      </c>
      <c r="G79" s="35">
        <f t="shared" ref="G79:G84" si="17">H79/35.71</f>
        <v>1022.1226547185662</v>
      </c>
      <c r="H79" s="34">
        <f t="shared" si="16"/>
        <v>36500</v>
      </c>
      <c r="I79" s="13"/>
      <c r="J79" s="10">
        <v>36500</v>
      </c>
    </row>
    <row r="80" spans="1:10" ht="12.95" customHeight="1" x14ac:dyDescent="0.25">
      <c r="A80" s="22" t="s">
        <v>74</v>
      </c>
      <c r="B80" s="23" t="s">
        <v>75</v>
      </c>
      <c r="C80" s="27" t="s">
        <v>63</v>
      </c>
      <c r="D80" s="23" t="s">
        <v>72</v>
      </c>
      <c r="E80" s="23" t="s">
        <v>57</v>
      </c>
      <c r="F80" s="28">
        <f>G80*0.14*5</f>
        <v>715.48585830299646</v>
      </c>
      <c r="G80" s="35">
        <f t="shared" si="17"/>
        <v>1022.1226547185662</v>
      </c>
      <c r="H80" s="34">
        <f>J80</f>
        <v>36500</v>
      </c>
      <c r="J80" s="10">
        <v>36500</v>
      </c>
    </row>
    <row r="81" spans="1:10" ht="12.95" customHeight="1" x14ac:dyDescent="0.25">
      <c r="A81" s="22" t="s">
        <v>74</v>
      </c>
      <c r="B81" s="23" t="s">
        <v>75</v>
      </c>
      <c r="C81" s="27" t="s">
        <v>63</v>
      </c>
      <c r="D81" s="23" t="s">
        <v>73</v>
      </c>
      <c r="E81" s="23" t="s">
        <v>57</v>
      </c>
      <c r="F81" s="28">
        <f>G81*0.14*4</f>
        <v>572.38868664239715</v>
      </c>
      <c r="G81" s="35">
        <f t="shared" si="17"/>
        <v>1022.1226547185662</v>
      </c>
      <c r="H81" s="34">
        <f t="shared" si="16"/>
        <v>36500</v>
      </c>
      <c r="J81" s="10">
        <v>36500</v>
      </c>
    </row>
    <row r="82" spans="1:10" ht="12.95" customHeight="1" x14ac:dyDescent="0.25">
      <c r="A82" s="22" t="s">
        <v>74</v>
      </c>
      <c r="B82" s="23" t="s">
        <v>75</v>
      </c>
      <c r="C82" s="27" t="s">
        <v>63</v>
      </c>
      <c r="D82" s="23" t="s">
        <v>50</v>
      </c>
      <c r="E82" s="23" t="s">
        <v>57</v>
      </c>
      <c r="F82" s="28">
        <f>G82*0.14*3</f>
        <v>429.29151498179783</v>
      </c>
      <c r="G82" s="35">
        <f t="shared" si="17"/>
        <v>1022.1226547185662</v>
      </c>
      <c r="H82" s="34">
        <f t="shared" si="16"/>
        <v>36500</v>
      </c>
      <c r="J82" s="10">
        <v>36500</v>
      </c>
    </row>
    <row r="83" spans="1:10" ht="12.95" customHeight="1" x14ac:dyDescent="0.25">
      <c r="A83" s="22" t="s">
        <v>74</v>
      </c>
      <c r="B83" s="23" t="s">
        <v>75</v>
      </c>
      <c r="C83" s="27" t="s">
        <v>63</v>
      </c>
      <c r="D83" s="23" t="s">
        <v>13</v>
      </c>
      <c r="E83" s="23" t="s">
        <v>58</v>
      </c>
      <c r="F83" s="28">
        <f t="shared" ref="F83" si="18">G83*0.14*6</f>
        <v>588.07056846821627</v>
      </c>
      <c r="G83" s="35">
        <f t="shared" si="17"/>
        <v>700.08401008120973</v>
      </c>
      <c r="H83" s="34">
        <f t="shared" si="16"/>
        <v>25000</v>
      </c>
      <c r="J83" s="8">
        <v>25000</v>
      </c>
    </row>
    <row r="84" spans="1:10" ht="12.95" customHeight="1" x14ac:dyDescent="0.25">
      <c r="A84" s="22" t="s">
        <v>74</v>
      </c>
      <c r="B84" s="23" t="s">
        <v>75</v>
      </c>
      <c r="C84" s="27" t="s">
        <v>63</v>
      </c>
      <c r="D84" s="23" t="s">
        <v>38</v>
      </c>
      <c r="E84" s="23" t="s">
        <v>66</v>
      </c>
      <c r="F84" s="24" t="s">
        <v>60</v>
      </c>
      <c r="G84" s="35">
        <f t="shared" si="17"/>
        <v>560.06720806496776</v>
      </c>
      <c r="H84" s="34">
        <f t="shared" si="16"/>
        <v>20000</v>
      </c>
      <c r="J84" s="8">
        <v>20000</v>
      </c>
    </row>
    <row r="85" spans="1:10" ht="12.95" customHeight="1" x14ac:dyDescent="0.25">
      <c r="A85" s="36" t="s">
        <v>74</v>
      </c>
      <c r="B85" s="32" t="s">
        <v>70</v>
      </c>
      <c r="C85" s="30" t="s">
        <v>63</v>
      </c>
      <c r="D85" s="25" t="s">
        <v>13</v>
      </c>
      <c r="E85" s="25" t="s">
        <v>57</v>
      </c>
      <c r="F85" s="28">
        <f>G85*0.14*6</f>
        <v>1103.790906145372</v>
      </c>
      <c r="G85" s="35">
        <f>H85/27.777</f>
        <v>1314.0367930302048</v>
      </c>
      <c r="H85" s="34">
        <f t="shared" si="16"/>
        <v>36500</v>
      </c>
      <c r="I85" s="13"/>
      <c r="J85" s="10">
        <v>36500</v>
      </c>
    </row>
    <row r="86" spans="1:10" ht="12.95" customHeight="1" x14ac:dyDescent="0.25">
      <c r="A86" s="22" t="s">
        <v>74</v>
      </c>
      <c r="B86" s="23" t="s">
        <v>70</v>
      </c>
      <c r="C86" s="27" t="s">
        <v>63</v>
      </c>
      <c r="D86" s="23" t="s">
        <v>72</v>
      </c>
      <c r="E86" s="23" t="s">
        <v>57</v>
      </c>
      <c r="F86" s="28">
        <f>G86*0.14*5</f>
        <v>919.8257551211434</v>
      </c>
      <c r="G86" s="35">
        <f t="shared" ref="G86:G90" si="19">H86/27.777</f>
        <v>1314.0367930302048</v>
      </c>
      <c r="H86" s="34">
        <f t="shared" si="16"/>
        <v>36500</v>
      </c>
      <c r="J86" s="10">
        <v>36500</v>
      </c>
    </row>
    <row r="87" spans="1:10" ht="12.95" customHeight="1" x14ac:dyDescent="0.25">
      <c r="A87" s="22" t="s">
        <v>74</v>
      </c>
      <c r="B87" s="23" t="s">
        <v>70</v>
      </c>
      <c r="C87" s="27" t="s">
        <v>63</v>
      </c>
      <c r="D87" s="23" t="s">
        <v>73</v>
      </c>
      <c r="E87" s="23" t="s">
        <v>57</v>
      </c>
      <c r="F87" s="28">
        <f>G87*0.14*4</f>
        <v>735.8606040969147</v>
      </c>
      <c r="G87" s="35">
        <f t="shared" si="19"/>
        <v>1314.0367930302048</v>
      </c>
      <c r="H87" s="34">
        <f t="shared" si="16"/>
        <v>36500</v>
      </c>
      <c r="J87" s="10">
        <v>36500</v>
      </c>
    </row>
    <row r="88" spans="1:10" ht="12.95" customHeight="1" x14ac:dyDescent="0.25">
      <c r="A88" s="22" t="s">
        <v>74</v>
      </c>
      <c r="B88" s="23" t="s">
        <v>70</v>
      </c>
      <c r="C88" s="27" t="s">
        <v>63</v>
      </c>
      <c r="D88" s="23" t="s">
        <v>50</v>
      </c>
      <c r="E88" s="23" t="s">
        <v>57</v>
      </c>
      <c r="F88" s="28">
        <f>G88*0.14*3</f>
        <v>551.895453072686</v>
      </c>
      <c r="G88" s="35">
        <f t="shared" si="19"/>
        <v>1314.0367930302048</v>
      </c>
      <c r="H88" s="34">
        <f t="shared" si="16"/>
        <v>36500</v>
      </c>
      <c r="J88" s="10">
        <v>36500</v>
      </c>
    </row>
    <row r="89" spans="1:10" ht="12.95" customHeight="1" x14ac:dyDescent="0.25">
      <c r="A89" s="22" t="s">
        <v>74</v>
      </c>
      <c r="B89" s="23" t="s">
        <v>70</v>
      </c>
      <c r="C89" s="27" t="s">
        <v>63</v>
      </c>
      <c r="D89" s="23" t="s">
        <v>13</v>
      </c>
      <c r="E89" s="23" t="s">
        <v>58</v>
      </c>
      <c r="F89" s="28">
        <f t="shared" ref="F89" si="20">G89*0.14*6</f>
        <v>756.02116859272064</v>
      </c>
      <c r="G89" s="35">
        <f t="shared" si="19"/>
        <v>900.02520070561968</v>
      </c>
      <c r="H89" s="34">
        <f t="shared" si="16"/>
        <v>25000</v>
      </c>
      <c r="J89" s="8">
        <v>25000</v>
      </c>
    </row>
    <row r="90" spans="1:10" ht="12.95" customHeight="1" x14ac:dyDescent="0.25">
      <c r="A90" s="22" t="s">
        <v>74</v>
      </c>
      <c r="B90" s="23" t="s">
        <v>70</v>
      </c>
      <c r="C90" s="27" t="s">
        <v>63</v>
      </c>
      <c r="D90" s="23" t="s">
        <v>38</v>
      </c>
      <c r="E90" s="23" t="s">
        <v>66</v>
      </c>
      <c r="F90" s="24" t="s">
        <v>60</v>
      </c>
      <c r="G90" s="35">
        <f t="shared" si="19"/>
        <v>720.02016056449577</v>
      </c>
      <c r="H90" s="34">
        <f t="shared" si="16"/>
        <v>20000</v>
      </c>
      <c r="J90" s="8">
        <v>20000</v>
      </c>
    </row>
    <row r="91" spans="1:10" ht="12.95" customHeight="1" x14ac:dyDescent="0.25">
      <c r="A91" s="37" t="s">
        <v>74</v>
      </c>
      <c r="B91" s="25" t="s">
        <v>70</v>
      </c>
      <c r="C91" s="30" t="s">
        <v>76</v>
      </c>
      <c r="D91" s="25" t="s">
        <v>13</v>
      </c>
      <c r="E91" s="25" t="s">
        <v>57</v>
      </c>
      <c r="F91" s="28">
        <f>G91*0.12*6</f>
        <v>946.10649098174747</v>
      </c>
      <c r="G91" s="35">
        <f>H91/27.777</f>
        <v>1314.0367930302048</v>
      </c>
      <c r="H91" s="34">
        <f t="shared" si="16"/>
        <v>36500</v>
      </c>
      <c r="I91" s="13"/>
      <c r="J91" s="10">
        <v>36500</v>
      </c>
    </row>
    <row r="92" spans="1:10" ht="12.95" customHeight="1" x14ac:dyDescent="0.25">
      <c r="A92" s="22" t="s">
        <v>74</v>
      </c>
      <c r="B92" s="23" t="s">
        <v>70</v>
      </c>
      <c r="C92" s="27" t="s">
        <v>76</v>
      </c>
      <c r="D92" s="23" t="s">
        <v>72</v>
      </c>
      <c r="E92" s="23" t="s">
        <v>57</v>
      </c>
      <c r="F92" s="28">
        <f>G92*0.12*5</f>
        <v>788.42207581812295</v>
      </c>
      <c r="G92" s="35">
        <f t="shared" ref="G92:G96" si="21">H92/27.777</f>
        <v>1314.0367930302048</v>
      </c>
      <c r="H92" s="34">
        <f t="shared" si="16"/>
        <v>36500</v>
      </c>
      <c r="J92" s="10">
        <v>36500</v>
      </c>
    </row>
    <row r="93" spans="1:10" ht="12.95" customHeight="1" x14ac:dyDescent="0.25">
      <c r="A93" s="22" t="s">
        <v>74</v>
      </c>
      <c r="B93" s="23" t="s">
        <v>70</v>
      </c>
      <c r="C93" s="27" t="s">
        <v>76</v>
      </c>
      <c r="D93" s="23" t="s">
        <v>73</v>
      </c>
      <c r="E93" s="23" t="s">
        <v>57</v>
      </c>
      <c r="F93" s="28">
        <f>G93*0.12*4</f>
        <v>630.73766065449831</v>
      </c>
      <c r="G93" s="35">
        <f t="shared" si="21"/>
        <v>1314.0367930302048</v>
      </c>
      <c r="H93" s="34">
        <f t="shared" si="16"/>
        <v>36500</v>
      </c>
      <c r="J93" s="10">
        <v>36500</v>
      </c>
    </row>
    <row r="94" spans="1:10" ht="12.95" customHeight="1" x14ac:dyDescent="0.25">
      <c r="A94" s="22" t="s">
        <v>74</v>
      </c>
      <c r="B94" s="23" t="s">
        <v>70</v>
      </c>
      <c r="C94" s="27" t="s">
        <v>76</v>
      </c>
      <c r="D94" s="23" t="s">
        <v>50</v>
      </c>
      <c r="E94" s="23" t="s">
        <v>57</v>
      </c>
      <c r="F94" s="28">
        <f>G94*0.12*3</f>
        <v>473.05324549087373</v>
      </c>
      <c r="G94" s="35">
        <f t="shared" si="21"/>
        <v>1314.0367930302048</v>
      </c>
      <c r="H94" s="34">
        <f t="shared" si="16"/>
        <v>36500</v>
      </c>
      <c r="J94" s="10">
        <v>36500</v>
      </c>
    </row>
    <row r="95" spans="1:10" ht="12.95" customHeight="1" x14ac:dyDescent="0.25">
      <c r="A95" s="22" t="s">
        <v>74</v>
      </c>
      <c r="B95" s="23" t="s">
        <v>70</v>
      </c>
      <c r="C95" s="27" t="s">
        <v>76</v>
      </c>
      <c r="D95" s="23" t="s">
        <v>13</v>
      </c>
      <c r="E95" s="23" t="s">
        <v>58</v>
      </c>
      <c r="F95" s="28">
        <f t="shared" ref="F95" si="22">G95*0.12*6</f>
        <v>648.01814450804613</v>
      </c>
      <c r="G95" s="35">
        <f t="shared" si="21"/>
        <v>900.02520070561968</v>
      </c>
      <c r="H95" s="34">
        <f t="shared" si="16"/>
        <v>25000</v>
      </c>
      <c r="J95" s="8">
        <v>25000</v>
      </c>
    </row>
    <row r="96" spans="1:10" ht="12.95" customHeight="1" x14ac:dyDescent="0.25">
      <c r="A96" s="22" t="s">
        <v>74</v>
      </c>
      <c r="B96" s="23" t="s">
        <v>70</v>
      </c>
      <c r="C96" s="27" t="s">
        <v>76</v>
      </c>
      <c r="D96" s="23" t="s">
        <v>38</v>
      </c>
      <c r="E96" s="23" t="s">
        <v>66</v>
      </c>
      <c r="F96" s="24" t="s">
        <v>60</v>
      </c>
      <c r="G96" s="35">
        <f t="shared" si="21"/>
        <v>720.02016056449577</v>
      </c>
      <c r="H96" s="34">
        <f t="shared" si="16"/>
        <v>20000</v>
      </c>
      <c r="J96" s="8">
        <v>20000</v>
      </c>
    </row>
    <row r="97" spans="1:10" ht="12.95" customHeight="1" x14ac:dyDescent="0.25">
      <c r="A97" s="36" t="s">
        <v>74</v>
      </c>
      <c r="B97" s="32" t="s">
        <v>11</v>
      </c>
      <c r="C97" s="30" t="s">
        <v>63</v>
      </c>
      <c r="D97" s="25" t="s">
        <v>13</v>
      </c>
      <c r="E97" s="25" t="s">
        <v>57</v>
      </c>
      <c r="F97" s="28">
        <f>G97*0.14*6</f>
        <v>1379.7137971379716</v>
      </c>
      <c r="G97" s="35">
        <f>H97/22.222</f>
        <v>1642.5164251642516</v>
      </c>
      <c r="H97" s="34">
        <f t="shared" si="16"/>
        <v>36500</v>
      </c>
      <c r="I97" s="13"/>
      <c r="J97" s="10">
        <v>36500</v>
      </c>
    </row>
    <row r="98" spans="1:10" ht="12.95" customHeight="1" x14ac:dyDescent="0.25">
      <c r="A98" s="22" t="s">
        <v>74</v>
      </c>
      <c r="B98" s="23" t="s">
        <v>11</v>
      </c>
      <c r="C98" s="27" t="s">
        <v>63</v>
      </c>
      <c r="D98" s="23" t="s">
        <v>72</v>
      </c>
      <c r="E98" s="23" t="s">
        <v>57</v>
      </c>
      <c r="F98" s="28">
        <f>G98*0.14*5</f>
        <v>1149.7614976149762</v>
      </c>
      <c r="G98" s="35">
        <f t="shared" ref="G98:G102" si="23">H98/22.222</f>
        <v>1642.5164251642516</v>
      </c>
      <c r="H98" s="34">
        <f t="shared" si="16"/>
        <v>36500</v>
      </c>
      <c r="J98" s="10">
        <v>36500</v>
      </c>
    </row>
    <row r="99" spans="1:10" ht="12.95" customHeight="1" x14ac:dyDescent="0.25">
      <c r="A99" s="22" t="s">
        <v>74</v>
      </c>
      <c r="B99" s="23" t="s">
        <v>11</v>
      </c>
      <c r="C99" s="27" t="s">
        <v>63</v>
      </c>
      <c r="D99" s="23" t="s">
        <v>73</v>
      </c>
      <c r="E99" s="23" t="s">
        <v>57</v>
      </c>
      <c r="F99" s="28">
        <f>G99*0.14*4</f>
        <v>919.80919809198099</v>
      </c>
      <c r="G99" s="35">
        <f t="shared" si="23"/>
        <v>1642.5164251642516</v>
      </c>
      <c r="H99" s="34">
        <f t="shared" si="16"/>
        <v>36500</v>
      </c>
      <c r="J99" s="10">
        <v>36500</v>
      </c>
    </row>
    <row r="100" spans="1:10" ht="12.95" customHeight="1" x14ac:dyDescent="0.25">
      <c r="A100" s="22" t="s">
        <v>74</v>
      </c>
      <c r="B100" s="23" t="s">
        <v>11</v>
      </c>
      <c r="C100" s="27" t="s">
        <v>63</v>
      </c>
      <c r="D100" s="23" t="s">
        <v>50</v>
      </c>
      <c r="E100" s="23" t="s">
        <v>57</v>
      </c>
      <c r="F100" s="28">
        <f>G100*0.14*3</f>
        <v>689.8568985689858</v>
      </c>
      <c r="G100" s="35">
        <f t="shared" si="23"/>
        <v>1642.5164251642516</v>
      </c>
      <c r="H100" s="34">
        <f t="shared" si="16"/>
        <v>36500</v>
      </c>
      <c r="J100" s="10">
        <v>36500</v>
      </c>
    </row>
    <row r="101" spans="1:10" ht="12.95" customHeight="1" x14ac:dyDescent="0.25">
      <c r="A101" s="22" t="s">
        <v>74</v>
      </c>
      <c r="B101" s="23" t="s">
        <v>11</v>
      </c>
      <c r="C101" s="27" t="s">
        <v>63</v>
      </c>
      <c r="D101" s="23" t="s">
        <v>13</v>
      </c>
      <c r="E101" s="23" t="s">
        <v>58</v>
      </c>
      <c r="F101" s="28">
        <f t="shared" ref="F101" si="24">G101*0.14*6</f>
        <v>945.00945009450106</v>
      </c>
      <c r="G101" s="35">
        <f t="shared" si="23"/>
        <v>1125.0112501125011</v>
      </c>
      <c r="H101" s="34">
        <f t="shared" si="16"/>
        <v>25000</v>
      </c>
      <c r="J101" s="8">
        <v>25000</v>
      </c>
    </row>
    <row r="102" spans="1:10" ht="12.95" customHeight="1" x14ac:dyDescent="0.25">
      <c r="A102" s="22" t="s">
        <v>74</v>
      </c>
      <c r="B102" s="23" t="s">
        <v>11</v>
      </c>
      <c r="C102" s="27" t="s">
        <v>63</v>
      </c>
      <c r="D102" s="23" t="s">
        <v>38</v>
      </c>
      <c r="E102" s="23" t="s">
        <v>66</v>
      </c>
      <c r="F102" s="24" t="s">
        <v>60</v>
      </c>
      <c r="G102" s="35">
        <f t="shared" si="23"/>
        <v>900.00900009000088</v>
      </c>
      <c r="H102" s="34">
        <f t="shared" si="16"/>
        <v>20000</v>
      </c>
      <c r="J102" s="8">
        <v>20000</v>
      </c>
    </row>
    <row r="103" spans="1:10" ht="12.95" customHeight="1" x14ac:dyDescent="0.25">
      <c r="A103" s="37" t="s">
        <v>74</v>
      </c>
      <c r="B103" s="25" t="s">
        <v>11</v>
      </c>
      <c r="C103" s="30" t="s">
        <v>76</v>
      </c>
      <c r="D103" s="25" t="s">
        <v>13</v>
      </c>
      <c r="E103" s="25" t="s">
        <v>57</v>
      </c>
      <c r="F103" s="28">
        <f>G103*0.12*6</f>
        <v>1182.7182718271827</v>
      </c>
      <c r="G103" s="35">
        <f>H103/22.22</f>
        <v>1642.6642664266428</v>
      </c>
      <c r="H103" s="34">
        <f t="shared" si="16"/>
        <v>36500</v>
      </c>
      <c r="I103" s="13"/>
      <c r="J103" s="10">
        <v>36500</v>
      </c>
    </row>
    <row r="104" spans="1:10" ht="12.95" customHeight="1" x14ac:dyDescent="0.25">
      <c r="A104" s="22" t="s">
        <v>74</v>
      </c>
      <c r="B104" s="23" t="s">
        <v>11</v>
      </c>
      <c r="C104" s="27" t="s">
        <v>76</v>
      </c>
      <c r="D104" s="23" t="s">
        <v>72</v>
      </c>
      <c r="E104" s="23" t="s">
        <v>57</v>
      </c>
      <c r="F104" s="28">
        <f>G104*0.12*5</f>
        <v>985.59855985598563</v>
      </c>
      <c r="G104" s="35">
        <f t="shared" ref="G104:G108" si="25">H104/22.22</f>
        <v>1642.6642664266428</v>
      </c>
      <c r="H104" s="34">
        <f t="shared" si="16"/>
        <v>36500</v>
      </c>
      <c r="J104" s="10">
        <v>36500</v>
      </c>
    </row>
    <row r="105" spans="1:10" ht="12.95" customHeight="1" x14ac:dyDescent="0.25">
      <c r="A105" s="22" t="s">
        <v>74</v>
      </c>
      <c r="B105" s="23" t="s">
        <v>11</v>
      </c>
      <c r="C105" s="27" t="s">
        <v>76</v>
      </c>
      <c r="D105" s="23" t="s">
        <v>73</v>
      </c>
      <c r="E105" s="23" t="s">
        <v>57</v>
      </c>
      <c r="F105" s="28">
        <f>G105*0.12*4</f>
        <v>788.47884788478848</v>
      </c>
      <c r="G105" s="35">
        <f t="shared" si="25"/>
        <v>1642.6642664266428</v>
      </c>
      <c r="H105" s="34">
        <f t="shared" si="16"/>
        <v>36500</v>
      </c>
      <c r="J105" s="10">
        <v>36500</v>
      </c>
    </row>
    <row r="106" spans="1:10" ht="12.95" customHeight="1" x14ac:dyDescent="0.25">
      <c r="A106" s="22" t="s">
        <v>74</v>
      </c>
      <c r="B106" s="23" t="s">
        <v>11</v>
      </c>
      <c r="C106" s="27" t="s">
        <v>76</v>
      </c>
      <c r="D106" s="23" t="s">
        <v>50</v>
      </c>
      <c r="E106" s="23" t="s">
        <v>57</v>
      </c>
      <c r="F106" s="28">
        <f>G106*0.12*3</f>
        <v>591.35913591359133</v>
      </c>
      <c r="G106" s="35">
        <f t="shared" si="25"/>
        <v>1642.6642664266428</v>
      </c>
      <c r="H106" s="34">
        <f t="shared" si="16"/>
        <v>36500</v>
      </c>
      <c r="J106" s="10">
        <v>36500</v>
      </c>
    </row>
    <row r="107" spans="1:10" ht="12.95" customHeight="1" x14ac:dyDescent="0.25">
      <c r="A107" s="22" t="s">
        <v>74</v>
      </c>
      <c r="B107" s="23" t="s">
        <v>11</v>
      </c>
      <c r="C107" s="27" t="s">
        <v>76</v>
      </c>
      <c r="D107" s="23" t="s">
        <v>13</v>
      </c>
      <c r="E107" s="23" t="s">
        <v>58</v>
      </c>
      <c r="F107" s="28">
        <f t="shared" ref="F107" si="26">G107*0.12*6</f>
        <v>810.0810081008101</v>
      </c>
      <c r="G107" s="35">
        <f t="shared" si="25"/>
        <v>1125.1125112511252</v>
      </c>
      <c r="H107" s="34">
        <f t="shared" si="16"/>
        <v>25000</v>
      </c>
      <c r="J107" s="8">
        <v>25000</v>
      </c>
    </row>
    <row r="108" spans="1:10" ht="12.95" customHeight="1" x14ac:dyDescent="0.25">
      <c r="A108" s="22" t="s">
        <v>74</v>
      </c>
      <c r="B108" s="23" t="s">
        <v>11</v>
      </c>
      <c r="C108" s="27" t="s">
        <v>76</v>
      </c>
      <c r="D108" s="23" t="s">
        <v>38</v>
      </c>
      <c r="E108" s="23" t="s">
        <v>66</v>
      </c>
      <c r="F108" s="24" t="s">
        <v>68</v>
      </c>
      <c r="G108" s="35">
        <f t="shared" si="25"/>
        <v>900.09000900090018</v>
      </c>
      <c r="H108" s="34">
        <f t="shared" si="16"/>
        <v>20000</v>
      </c>
      <c r="J108" s="8">
        <v>20000</v>
      </c>
    </row>
    <row r="109" spans="1:10" ht="12.95" customHeight="1" x14ac:dyDescent="0.25">
      <c r="A109" s="40" t="s">
        <v>77</v>
      </c>
      <c r="B109" s="25" t="s">
        <v>43</v>
      </c>
      <c r="C109" s="30" t="s">
        <v>44</v>
      </c>
      <c r="D109" s="25" t="s">
        <v>45</v>
      </c>
      <c r="E109" s="30" t="s">
        <v>6</v>
      </c>
      <c r="F109" s="25" t="s">
        <v>46</v>
      </c>
      <c r="G109" s="25" t="s">
        <v>53</v>
      </c>
      <c r="H109" s="34">
        <f t="shared" si="16"/>
        <v>0</v>
      </c>
      <c r="J109" s="8"/>
    </row>
    <row r="110" spans="1:10" ht="12.95" customHeight="1" x14ac:dyDescent="0.25">
      <c r="A110" s="40"/>
      <c r="B110" s="33" t="s">
        <v>70</v>
      </c>
      <c r="C110" s="27" t="s">
        <v>63</v>
      </c>
      <c r="D110" s="23" t="s">
        <v>13</v>
      </c>
      <c r="E110" s="23" t="s">
        <v>57</v>
      </c>
      <c r="F110" s="28">
        <f>G110*0.14*6</f>
        <v>1104.0691393590207</v>
      </c>
      <c r="G110" s="35">
        <f>H110/27.77</f>
        <v>1314.3680230464531</v>
      </c>
      <c r="H110" s="34">
        <f t="shared" si="16"/>
        <v>36500</v>
      </c>
      <c r="I110" s="13"/>
      <c r="J110" s="10">
        <v>36500</v>
      </c>
    </row>
    <row r="111" spans="1:10" ht="12.95" customHeight="1" x14ac:dyDescent="0.25">
      <c r="A111" s="22" t="s">
        <v>77</v>
      </c>
      <c r="B111" s="23" t="s">
        <v>70</v>
      </c>
      <c r="C111" s="27" t="s">
        <v>63</v>
      </c>
      <c r="D111" s="23" t="s">
        <v>72</v>
      </c>
      <c r="E111" s="23" t="s">
        <v>57</v>
      </c>
      <c r="F111" s="28">
        <f>G111*0.14*5</f>
        <v>920.05761613251718</v>
      </c>
      <c r="G111" s="35">
        <f t="shared" ref="G111:G115" si="27">H111/27.77</f>
        <v>1314.3680230464531</v>
      </c>
      <c r="H111" s="34">
        <f t="shared" si="16"/>
        <v>36500</v>
      </c>
      <c r="J111" s="10">
        <v>36500</v>
      </c>
    </row>
    <row r="112" spans="1:10" ht="12.95" customHeight="1" x14ac:dyDescent="0.25">
      <c r="A112" s="22" t="s">
        <v>77</v>
      </c>
      <c r="B112" s="23" t="s">
        <v>70</v>
      </c>
      <c r="C112" s="27" t="s">
        <v>63</v>
      </c>
      <c r="D112" s="23" t="s">
        <v>73</v>
      </c>
      <c r="E112" s="23" t="s">
        <v>57</v>
      </c>
      <c r="F112" s="28">
        <f>G112*0.14*4</f>
        <v>736.04609290601377</v>
      </c>
      <c r="G112" s="35">
        <f t="shared" si="27"/>
        <v>1314.3680230464531</v>
      </c>
      <c r="H112" s="34">
        <f t="shared" si="16"/>
        <v>36500</v>
      </c>
      <c r="J112" s="10">
        <v>36500</v>
      </c>
    </row>
    <row r="113" spans="1:10" ht="12.95" customHeight="1" x14ac:dyDescent="0.25">
      <c r="A113" s="22" t="s">
        <v>77</v>
      </c>
      <c r="B113" s="23" t="s">
        <v>70</v>
      </c>
      <c r="C113" s="27" t="s">
        <v>63</v>
      </c>
      <c r="D113" s="23" t="s">
        <v>50</v>
      </c>
      <c r="E113" s="23" t="s">
        <v>57</v>
      </c>
      <c r="F113" s="28">
        <f>G113*0.14*3</f>
        <v>552.03456967951035</v>
      </c>
      <c r="G113" s="35">
        <f t="shared" si="27"/>
        <v>1314.3680230464531</v>
      </c>
      <c r="H113" s="34">
        <f t="shared" si="16"/>
        <v>36500</v>
      </c>
      <c r="J113" s="10">
        <v>36500</v>
      </c>
    </row>
    <row r="114" spans="1:10" ht="12.95" customHeight="1" x14ac:dyDescent="0.25">
      <c r="A114" s="22" t="s">
        <v>77</v>
      </c>
      <c r="B114" s="23" t="s">
        <v>70</v>
      </c>
      <c r="C114" s="27" t="s">
        <v>63</v>
      </c>
      <c r="D114" s="23" t="s">
        <v>13</v>
      </c>
      <c r="E114" s="23" t="s">
        <v>58</v>
      </c>
      <c r="F114" s="28">
        <f t="shared" ref="F114" si="28">G114*0.14*6</f>
        <v>741.08750450126036</v>
      </c>
      <c r="G114" s="35">
        <f t="shared" si="27"/>
        <v>882.24702916816705</v>
      </c>
      <c r="H114" s="34">
        <f t="shared" si="16"/>
        <v>24500</v>
      </c>
      <c r="J114" s="8">
        <v>24500</v>
      </c>
    </row>
    <row r="115" spans="1:10" ht="12.95" customHeight="1" x14ac:dyDescent="0.25">
      <c r="A115" s="22" t="s">
        <v>77</v>
      </c>
      <c r="B115" s="23" t="s">
        <v>70</v>
      </c>
      <c r="C115" s="27" t="s">
        <v>63</v>
      </c>
      <c r="D115" s="23" t="s">
        <v>38</v>
      </c>
      <c r="E115" s="23" t="s">
        <v>66</v>
      </c>
      <c r="F115" s="24" t="s">
        <v>78</v>
      </c>
      <c r="G115" s="35">
        <f t="shared" si="27"/>
        <v>720.20165646380985</v>
      </c>
      <c r="H115" s="34">
        <f t="shared" si="16"/>
        <v>20000</v>
      </c>
      <c r="J115" s="8">
        <v>20000</v>
      </c>
    </row>
    <row r="116" spans="1:10" ht="12.95" customHeight="1" x14ac:dyDescent="0.25">
      <c r="A116" s="36" t="s">
        <v>77</v>
      </c>
      <c r="B116" s="32" t="s">
        <v>11</v>
      </c>
      <c r="C116" s="30" t="s">
        <v>63</v>
      </c>
      <c r="D116" s="25" t="s">
        <v>13</v>
      </c>
      <c r="E116" s="25" t="s">
        <v>57</v>
      </c>
      <c r="F116" s="28">
        <f>G116*0.14*6</f>
        <v>1379.7137971379716</v>
      </c>
      <c r="G116" s="35">
        <f>H116/22.222</f>
        <v>1642.5164251642516</v>
      </c>
      <c r="H116" s="34">
        <f t="shared" si="16"/>
        <v>36500</v>
      </c>
      <c r="I116" s="13"/>
      <c r="J116" s="10">
        <v>36500</v>
      </c>
    </row>
    <row r="117" spans="1:10" ht="12.95" customHeight="1" x14ac:dyDescent="0.25">
      <c r="A117" s="22" t="s">
        <v>77</v>
      </c>
      <c r="B117" s="23" t="s">
        <v>11</v>
      </c>
      <c r="C117" s="27" t="s">
        <v>63</v>
      </c>
      <c r="D117" s="23" t="s">
        <v>72</v>
      </c>
      <c r="E117" s="23" t="s">
        <v>57</v>
      </c>
      <c r="F117" s="28">
        <f>G117*0.14*5</f>
        <v>1149.7614976149762</v>
      </c>
      <c r="G117" s="35">
        <f t="shared" ref="G117:G121" si="29">H117/22.222</f>
        <v>1642.5164251642516</v>
      </c>
      <c r="H117" s="34">
        <f t="shared" si="16"/>
        <v>36500</v>
      </c>
      <c r="J117" s="10">
        <v>36500</v>
      </c>
    </row>
    <row r="118" spans="1:10" ht="12.95" customHeight="1" x14ac:dyDescent="0.25">
      <c r="A118" s="22" t="s">
        <v>77</v>
      </c>
      <c r="B118" s="23" t="s">
        <v>11</v>
      </c>
      <c r="C118" s="27" t="s">
        <v>63</v>
      </c>
      <c r="D118" s="23" t="s">
        <v>73</v>
      </c>
      <c r="E118" s="23" t="s">
        <v>57</v>
      </c>
      <c r="F118" s="28">
        <f>G118*0.14*4</f>
        <v>919.80919809198099</v>
      </c>
      <c r="G118" s="35">
        <f t="shared" si="29"/>
        <v>1642.5164251642516</v>
      </c>
      <c r="H118" s="34">
        <f t="shared" si="16"/>
        <v>36500</v>
      </c>
      <c r="J118" s="10">
        <v>36500</v>
      </c>
    </row>
    <row r="119" spans="1:10" ht="12.95" customHeight="1" x14ac:dyDescent="0.25">
      <c r="A119" s="22" t="s">
        <v>77</v>
      </c>
      <c r="B119" s="23" t="s">
        <v>11</v>
      </c>
      <c r="C119" s="27" t="s">
        <v>63</v>
      </c>
      <c r="D119" s="23" t="s">
        <v>50</v>
      </c>
      <c r="E119" s="23" t="s">
        <v>57</v>
      </c>
      <c r="F119" s="28">
        <f>G119*0.14*3</f>
        <v>689.8568985689858</v>
      </c>
      <c r="G119" s="35">
        <f t="shared" si="29"/>
        <v>1642.5164251642516</v>
      </c>
      <c r="H119" s="34">
        <f t="shared" si="16"/>
        <v>36500</v>
      </c>
      <c r="J119" s="10">
        <v>36500</v>
      </c>
    </row>
    <row r="120" spans="1:10" ht="12.95" customHeight="1" x14ac:dyDescent="0.25">
      <c r="A120" s="22" t="s">
        <v>77</v>
      </c>
      <c r="B120" s="23" t="s">
        <v>11</v>
      </c>
      <c r="C120" s="27" t="s">
        <v>63</v>
      </c>
      <c r="D120" s="23" t="s">
        <v>13</v>
      </c>
      <c r="E120" s="23" t="s">
        <v>58</v>
      </c>
      <c r="F120" s="28">
        <f t="shared" ref="F120" si="30">G120*0.14*6</f>
        <v>926.10926109261095</v>
      </c>
      <c r="G120" s="35">
        <f t="shared" si="29"/>
        <v>1102.511025110251</v>
      </c>
      <c r="H120" s="34">
        <f t="shared" si="16"/>
        <v>24500</v>
      </c>
      <c r="J120" s="8">
        <v>24500</v>
      </c>
    </row>
    <row r="121" spans="1:10" ht="12.95" customHeight="1" x14ac:dyDescent="0.25">
      <c r="A121" s="22" t="s">
        <v>77</v>
      </c>
      <c r="B121" s="23" t="s">
        <v>11</v>
      </c>
      <c r="C121" s="27" t="s">
        <v>63</v>
      </c>
      <c r="D121" s="23" t="s">
        <v>38</v>
      </c>
      <c r="E121" s="23" t="s">
        <v>66</v>
      </c>
      <c r="F121" s="24" t="s">
        <v>60</v>
      </c>
      <c r="G121" s="35">
        <f t="shared" si="29"/>
        <v>900.00900009000088</v>
      </c>
      <c r="H121" s="34">
        <f t="shared" si="16"/>
        <v>20000</v>
      </c>
      <c r="J121" s="8">
        <v>20000</v>
      </c>
    </row>
    <row r="122" spans="1:10" ht="12.95" customHeight="1" x14ac:dyDescent="0.25">
      <c r="A122" s="38"/>
      <c r="B122" s="38"/>
      <c r="C122" s="38"/>
      <c r="D122" s="38"/>
      <c r="E122" s="38"/>
      <c r="F122" s="38"/>
      <c r="G122" s="38"/>
      <c r="H122" s="38"/>
    </row>
    <row r="123" spans="1:10" ht="12.95" customHeight="1" x14ac:dyDescent="0.25">
      <c r="A123" s="39" t="s">
        <v>80</v>
      </c>
      <c r="B123" s="38"/>
      <c r="C123" s="38"/>
      <c r="D123" s="38"/>
      <c r="E123" s="38"/>
      <c r="F123" s="38"/>
      <c r="G123" s="38"/>
      <c r="H123" s="38"/>
    </row>
    <row r="124" spans="1:10" ht="21" x14ac:dyDescent="0.35">
      <c r="A124" s="18" t="s">
        <v>79</v>
      </c>
      <c r="B124" s="19"/>
      <c r="C124" s="19"/>
      <c r="D124" s="19"/>
    </row>
    <row r="126" spans="1:10" ht="26.25" x14ac:dyDescent="0.4">
      <c r="A126" s="20"/>
      <c r="B126" s="20"/>
      <c r="C126" s="20"/>
    </row>
  </sheetData>
  <mergeCells count="31">
    <mergeCell ref="C12:D12"/>
    <mergeCell ref="A1:H1"/>
    <mergeCell ref="A2:H2"/>
    <mergeCell ref="C3:D3"/>
    <mergeCell ref="G3:H3"/>
    <mergeCell ref="A4:H4"/>
    <mergeCell ref="C6:D6"/>
    <mergeCell ref="C7:D7"/>
    <mergeCell ref="C8:D8"/>
    <mergeCell ref="C9:D9"/>
    <mergeCell ref="C10:D10"/>
    <mergeCell ref="C11:D11"/>
    <mergeCell ref="A22:E22"/>
    <mergeCell ref="F22:H22"/>
    <mergeCell ref="C13:D13"/>
    <mergeCell ref="C14:D14"/>
    <mergeCell ref="C15:D15"/>
    <mergeCell ref="C16:D16"/>
    <mergeCell ref="C17:D17"/>
    <mergeCell ref="A18:F18"/>
    <mergeCell ref="G18:H18"/>
    <mergeCell ref="C19:D19"/>
    <mergeCell ref="C20:D20"/>
    <mergeCell ref="C21:D21"/>
    <mergeCell ref="A109:A110"/>
    <mergeCell ref="A34:E34"/>
    <mergeCell ref="F34:H34"/>
    <mergeCell ref="A49:A50"/>
    <mergeCell ref="A55:A56"/>
    <mergeCell ref="A59:A60"/>
    <mergeCell ref="A72:A73"/>
  </mergeCells>
  <pageMargins left="0.7" right="0.7" top="0.75" bottom="0.75" header="0.3" footer="0.3"/>
  <pageSetup paperSize="9" scale="8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2025-04-10T07:29:00Z</dcterms:modified>
</cp:coreProperties>
</file>